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heets/sheet1.xml" ContentType="application/vnd.openxmlformats-officedocument.spreadsheetml.chart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4.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1405"/>
  <workbookPr showInkAnnotation="0" autoCompressPictures="0"/>
  <bookViews>
    <workbookView xWindow="240" yWindow="240" windowWidth="34760" windowHeight="20920" tabRatio="631" firstSheet="5" activeTab="12"/>
  </bookViews>
  <sheets>
    <sheet name="CBO baseline" sheetId="1" r:id="rId1"/>
    <sheet name="CBO mandatory spending" sheetId="3" r:id="rId2"/>
    <sheet name="CBO alternatives" sheetId="6" r:id="rId3"/>
    <sheet name="LTBO" sheetId="11" r:id="rId4"/>
    <sheet name="LTBO extended baseline" sheetId="13" r:id="rId5"/>
    <sheet name="LTBO alternative scenario" sheetId="15" r:id="rId6"/>
    <sheet name="LTBO economic variables" sheetId="14" r:id="rId7"/>
    <sheet name="new extended" sheetId="18" r:id="rId8"/>
    <sheet name="realistic (no tax cuts)" sheetId="20" r:id="rId9"/>
    <sheet name="realistic (tax cuts)" sheetId="21" r:id="rId10"/>
    <sheet name="new alternative" sheetId="23" r:id="rId11"/>
    <sheet name="summary" sheetId="19" r:id="rId12"/>
    <sheet name="Chart1" sheetId="22" r:id="rId13"/>
  </sheets>
  <externalReferences>
    <externalReference r:id="rId14"/>
  </externalReferences>
  <definedNames>
    <definedName name="BASELINE" localSheetId="10">'new alternative'!$D$4:$L$92</definedName>
    <definedName name="BASELINE" localSheetId="7">'new extended'!$D$4:$L$80</definedName>
    <definedName name="BASELINE" localSheetId="8">'realistic (no tax cuts)'!$D$4:$L$90</definedName>
    <definedName name="BASELINE" localSheetId="9">'realistic (tax cuts)'!$D$4:$L$90</definedName>
    <definedName name="BASELINE">'CBO baseline'!$D$7:$L$92</definedName>
    <definedName name="OFFBUD" localSheetId="10">#REF!</definedName>
    <definedName name="offbud" localSheetId="7">'new extended'!$R$55</definedName>
    <definedName name="OFFBUD" localSheetId="8">#REF!</definedName>
    <definedName name="OFFBUD" localSheetId="9">#REF!</definedName>
    <definedName name="OFFBUD">#REF!</definedName>
    <definedName name="_xlnm.Print_Area" localSheetId="2">'CBO alternatives'!$A$1:$P$75</definedName>
    <definedName name="_xlnm.Print_Area" localSheetId="0">'CBO baseline'!$A$1:$S$110</definedName>
    <definedName name="_xlnm.Print_Area" localSheetId="1">'CBO mandatory spending'!$A$1:$T$112</definedName>
    <definedName name="_xlnm.Print_Area" localSheetId="10">'new alternative'!$A$1:$Q$92</definedName>
    <definedName name="_xlnm.Print_Area" localSheetId="7">'new extended'!$A$1:$Q$80</definedName>
    <definedName name="_xlnm.Print_Area" localSheetId="8">'realistic (no tax cuts)'!$A$1:$Q$90</definedName>
    <definedName name="_xlnm.Print_Area" localSheetId="9">'realistic (tax cuts)'!$A$1:$Q$90</definedName>
    <definedName name="Print_Area2">'[1]Growth rates'!$B$3:$M$61</definedName>
    <definedName name="print_area3" localSheetId="10">#REF!</definedName>
    <definedName name="print_area3" localSheetId="7">#REF!</definedName>
    <definedName name="print_area3" localSheetId="8">#REF!</definedName>
    <definedName name="print_area3" localSheetId="9">#REF!</definedName>
    <definedName name="print_area3">#REF!</definedName>
    <definedName name="_xlnm.Print_Titles">#N/A</definedName>
  </definedName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S74" i="21" l="1"/>
  <c r="S68" i="21"/>
  <c r="S76" i="21"/>
  <c r="S84" i="21"/>
  <c r="S90" i="21"/>
  <c r="T74" i="21"/>
  <c r="T68" i="21"/>
  <c r="T76" i="21"/>
  <c r="T84" i="21"/>
  <c r="T90" i="21"/>
  <c r="U74" i="21"/>
  <c r="U68" i="21"/>
  <c r="U76" i="21"/>
  <c r="U84" i="21"/>
  <c r="U90" i="21"/>
  <c r="V74" i="21"/>
  <c r="V68" i="21"/>
  <c r="V76" i="21"/>
  <c r="V84" i="21"/>
  <c r="V90" i="21"/>
  <c r="W74" i="21"/>
  <c r="W68" i="21"/>
  <c r="W76" i="21"/>
  <c r="W84" i="21"/>
  <c r="W90" i="21"/>
  <c r="X74" i="21"/>
  <c r="X68" i="21"/>
  <c r="X76" i="21"/>
  <c r="X84" i="21"/>
  <c r="X90" i="21"/>
  <c r="Y74" i="21"/>
  <c r="Y68" i="21"/>
  <c r="Y76" i="21"/>
  <c r="Y84" i="21"/>
  <c r="Y90" i="21"/>
  <c r="Z74" i="21"/>
  <c r="Z68" i="21"/>
  <c r="Z76" i="21"/>
  <c r="Z84" i="21"/>
  <c r="Z90" i="21"/>
  <c r="AA74" i="21"/>
  <c r="AA68" i="21"/>
  <c r="AA76" i="21"/>
  <c r="AA84" i="21"/>
  <c r="AA90" i="21"/>
  <c r="AB74" i="21"/>
  <c r="AB68" i="21"/>
  <c r="AB76" i="21"/>
  <c r="AB84" i="21"/>
  <c r="AB90" i="21"/>
  <c r="AC74" i="21"/>
  <c r="AC68" i="21"/>
  <c r="AC76" i="21"/>
  <c r="AC84" i="21"/>
  <c r="AC90" i="21"/>
  <c r="AD74" i="21"/>
  <c r="AD68" i="21"/>
  <c r="AD76" i="21"/>
  <c r="AD84" i="21"/>
  <c r="AD90" i="21"/>
  <c r="AE74" i="21"/>
  <c r="AE68" i="21"/>
  <c r="AE76" i="21"/>
  <c r="AE84" i="21"/>
  <c r="AE90" i="21"/>
  <c r="R90" i="21"/>
  <c r="S74" i="20"/>
  <c r="S68" i="20"/>
  <c r="S76" i="20"/>
  <c r="S84" i="20"/>
  <c r="S90" i="20"/>
  <c r="T74" i="20"/>
  <c r="T68" i="20"/>
  <c r="T76" i="20"/>
  <c r="T84" i="20"/>
  <c r="T90" i="20"/>
  <c r="U74" i="20"/>
  <c r="U68" i="20"/>
  <c r="U76" i="20"/>
  <c r="U84" i="20"/>
  <c r="U90" i="20"/>
  <c r="V74" i="20"/>
  <c r="V68" i="20"/>
  <c r="V76" i="20"/>
  <c r="V84" i="20"/>
  <c r="V90" i="20"/>
  <c r="W74" i="20"/>
  <c r="W68" i="20"/>
  <c r="W76" i="20"/>
  <c r="W84" i="20"/>
  <c r="W90" i="20"/>
  <c r="X74" i="20"/>
  <c r="X68" i="20"/>
  <c r="X76" i="20"/>
  <c r="X84" i="20"/>
  <c r="X90" i="20"/>
  <c r="Y74" i="20"/>
  <c r="Y68" i="20"/>
  <c r="Y76" i="20"/>
  <c r="Y84" i="20"/>
  <c r="Y90" i="20"/>
  <c r="Z74" i="20"/>
  <c r="Z68" i="20"/>
  <c r="Z76" i="20"/>
  <c r="Z84" i="20"/>
  <c r="Z90" i="20"/>
  <c r="AA74" i="20"/>
  <c r="AA68" i="20"/>
  <c r="AA76" i="20"/>
  <c r="AA84" i="20"/>
  <c r="AA90" i="20"/>
  <c r="AB74" i="20"/>
  <c r="AB68" i="20"/>
  <c r="AB76" i="20"/>
  <c r="AB84" i="20"/>
  <c r="AB90" i="20"/>
  <c r="AC74" i="20"/>
  <c r="AC68" i="20"/>
  <c r="AC76" i="20"/>
  <c r="AC84" i="20"/>
  <c r="AC90" i="20"/>
  <c r="AD74" i="20"/>
  <c r="AD68" i="20"/>
  <c r="AD76" i="20"/>
  <c r="AD84" i="20"/>
  <c r="AD90" i="20"/>
  <c r="AE74" i="20"/>
  <c r="AE68" i="20"/>
  <c r="AE76" i="20"/>
  <c r="AE84" i="20"/>
  <c r="AE90" i="20"/>
  <c r="R90" i="20"/>
  <c r="S76" i="23"/>
  <c r="S70" i="23"/>
  <c r="S78" i="23"/>
  <c r="S86" i="23"/>
  <c r="S92" i="23"/>
  <c r="T76" i="23"/>
  <c r="T70" i="23"/>
  <c r="T78" i="23"/>
  <c r="T86" i="23"/>
  <c r="T92" i="23"/>
  <c r="U76" i="23"/>
  <c r="U70" i="23"/>
  <c r="U78" i="23"/>
  <c r="U86" i="23"/>
  <c r="U92" i="23"/>
  <c r="V76" i="23"/>
  <c r="V70" i="23"/>
  <c r="V78" i="23"/>
  <c r="V86" i="23"/>
  <c r="V92" i="23"/>
  <c r="W76" i="23"/>
  <c r="W70" i="23"/>
  <c r="W78" i="23"/>
  <c r="W86" i="23"/>
  <c r="W92" i="23"/>
  <c r="X76" i="23"/>
  <c r="X70" i="23"/>
  <c r="X78" i="23"/>
  <c r="X86" i="23"/>
  <c r="X92" i="23"/>
  <c r="Y76" i="23"/>
  <c r="Y70" i="23"/>
  <c r="Y78" i="23"/>
  <c r="Y86" i="23"/>
  <c r="Y92" i="23"/>
  <c r="Z76" i="23"/>
  <c r="Z70" i="23"/>
  <c r="Z78" i="23"/>
  <c r="Z86" i="23"/>
  <c r="Z92" i="23"/>
  <c r="AA76" i="23"/>
  <c r="AA70" i="23"/>
  <c r="AA78" i="23"/>
  <c r="AA86" i="23"/>
  <c r="AA92" i="23"/>
  <c r="AB76" i="23"/>
  <c r="AB70" i="23"/>
  <c r="AB78" i="23"/>
  <c r="AB86" i="23"/>
  <c r="AB92" i="23"/>
  <c r="AC76" i="23"/>
  <c r="AC70" i="23"/>
  <c r="AC78" i="23"/>
  <c r="AC86" i="23"/>
  <c r="AC92" i="23"/>
  <c r="AD76" i="23"/>
  <c r="AD70" i="23"/>
  <c r="AD78" i="23"/>
  <c r="AD86" i="23"/>
  <c r="AD92" i="23"/>
  <c r="AE76" i="23"/>
  <c r="AE70" i="23"/>
  <c r="AE78" i="23"/>
  <c r="AE86" i="23"/>
  <c r="AE92" i="23"/>
  <c r="R92" i="23"/>
  <c r="S64" i="18"/>
  <c r="S58" i="18"/>
  <c r="S66" i="18"/>
  <c r="S74" i="18"/>
  <c r="S80" i="18"/>
  <c r="T64" i="18"/>
  <c r="T58" i="18"/>
  <c r="T66" i="18"/>
  <c r="T74" i="18"/>
  <c r="T80" i="18"/>
  <c r="U64" i="18"/>
  <c r="U58" i="18"/>
  <c r="U66" i="18"/>
  <c r="U74" i="18"/>
  <c r="U80" i="18"/>
  <c r="V64" i="18"/>
  <c r="V58" i="18"/>
  <c r="V66" i="18"/>
  <c r="V74" i="18"/>
  <c r="V80" i="18"/>
  <c r="W64" i="18"/>
  <c r="W58" i="18"/>
  <c r="W66" i="18"/>
  <c r="W74" i="18"/>
  <c r="W80" i="18"/>
  <c r="X64" i="18"/>
  <c r="X58" i="18"/>
  <c r="X66" i="18"/>
  <c r="X74" i="18"/>
  <c r="X80" i="18"/>
  <c r="Y64" i="18"/>
  <c r="Y58" i="18"/>
  <c r="Y66" i="18"/>
  <c r="Y74" i="18"/>
  <c r="Y80" i="18"/>
  <c r="Z64" i="18"/>
  <c r="Z58" i="18"/>
  <c r="Z66" i="18"/>
  <c r="Z74" i="18"/>
  <c r="Z80" i="18"/>
  <c r="AA64" i="18"/>
  <c r="AA58" i="18"/>
  <c r="AA66" i="18"/>
  <c r="AA74" i="18"/>
  <c r="AA80" i="18"/>
  <c r="AB64" i="18"/>
  <c r="AB58" i="18"/>
  <c r="AB66" i="18"/>
  <c r="AB74" i="18"/>
  <c r="AB80" i="18"/>
  <c r="AC64" i="18"/>
  <c r="AC58" i="18"/>
  <c r="AC66" i="18"/>
  <c r="AC74" i="18"/>
  <c r="AC80" i="18"/>
  <c r="AD64" i="18"/>
  <c r="AD58" i="18"/>
  <c r="AD66" i="18"/>
  <c r="AD74" i="18"/>
  <c r="AD80" i="18"/>
  <c r="AE64" i="18"/>
  <c r="AE58" i="18"/>
  <c r="AE66" i="18"/>
  <c r="AE74" i="18"/>
  <c r="AE80" i="18"/>
  <c r="R80" i="18"/>
  <c r="Q50" i="21"/>
  <c r="P50" i="21"/>
  <c r="O50" i="21"/>
  <c r="N50" i="21"/>
  <c r="M50" i="21"/>
  <c r="L50" i="21"/>
  <c r="K50" i="21"/>
  <c r="J50" i="21"/>
  <c r="I50" i="21"/>
  <c r="H50" i="21"/>
  <c r="G50" i="21"/>
  <c r="F50" i="21"/>
  <c r="Q50" i="20"/>
  <c r="P50" i="20"/>
  <c r="O50" i="20"/>
  <c r="N50" i="20"/>
  <c r="M50" i="20"/>
  <c r="L50" i="20"/>
  <c r="K50" i="20"/>
  <c r="J50" i="20"/>
  <c r="I50" i="20"/>
  <c r="H50" i="20"/>
  <c r="G50" i="20"/>
  <c r="F50" i="20"/>
  <c r="Q52" i="23"/>
  <c r="P52" i="23"/>
  <c r="O52" i="23"/>
  <c r="N52" i="23"/>
  <c r="M52" i="23"/>
  <c r="L52" i="23"/>
  <c r="K52" i="23"/>
  <c r="J52" i="23"/>
  <c r="I52" i="23"/>
  <c r="H52" i="23"/>
  <c r="G52" i="23"/>
  <c r="F52" i="23"/>
  <c r="Q40" i="18"/>
  <c r="P40" i="18"/>
  <c r="O40" i="18"/>
  <c r="N40" i="18"/>
  <c r="M40" i="18"/>
  <c r="L40" i="18"/>
  <c r="K40" i="18"/>
  <c r="J40" i="18"/>
  <c r="I40" i="18"/>
  <c r="H40" i="18"/>
  <c r="G40" i="18"/>
  <c r="F40" i="18"/>
  <c r="F48" i="23"/>
  <c r="G5" i="23"/>
  <c r="G6" i="23"/>
  <c r="G7" i="23"/>
  <c r="G8" i="23"/>
  <c r="G11" i="23"/>
  <c r="G12" i="23"/>
  <c r="G13" i="23"/>
  <c r="G14" i="23"/>
  <c r="G15" i="23"/>
  <c r="G16" i="23"/>
  <c r="G17" i="23"/>
  <c r="G18" i="23"/>
  <c r="G19" i="23"/>
  <c r="G20" i="23"/>
  <c r="G21" i="23"/>
  <c r="G22" i="23"/>
  <c r="G23" i="23"/>
  <c r="G24" i="23"/>
  <c r="G25" i="23"/>
  <c r="G26" i="23"/>
  <c r="G27" i="23"/>
  <c r="G28" i="23"/>
  <c r="G29" i="23"/>
  <c r="G30" i="23"/>
  <c r="G32" i="23"/>
  <c r="G34" i="23"/>
  <c r="G40" i="23"/>
  <c r="G42" i="23"/>
  <c r="G48" i="23"/>
  <c r="H5" i="23"/>
  <c r="H6" i="23"/>
  <c r="H7" i="23"/>
  <c r="H8" i="23"/>
  <c r="H11" i="23"/>
  <c r="H12" i="23"/>
  <c r="H13" i="23"/>
  <c r="H14" i="23"/>
  <c r="H15" i="23"/>
  <c r="H16" i="23"/>
  <c r="H17" i="23"/>
  <c r="H18" i="23"/>
  <c r="H19" i="23"/>
  <c r="H20" i="23"/>
  <c r="H21" i="23"/>
  <c r="H22" i="23"/>
  <c r="H23" i="23"/>
  <c r="H24" i="23"/>
  <c r="H25" i="23"/>
  <c r="H26" i="23"/>
  <c r="H27" i="23"/>
  <c r="H28" i="23"/>
  <c r="H29" i="23"/>
  <c r="H30" i="23"/>
  <c r="H32" i="23"/>
  <c r="H34" i="23"/>
  <c r="H40" i="23"/>
  <c r="H42" i="23"/>
  <c r="H48" i="23"/>
  <c r="I5" i="23"/>
  <c r="I6" i="23"/>
  <c r="I7" i="23"/>
  <c r="I8" i="23"/>
  <c r="I11" i="23"/>
  <c r="I12" i="23"/>
  <c r="I13" i="23"/>
  <c r="I14" i="23"/>
  <c r="I15" i="23"/>
  <c r="I16" i="23"/>
  <c r="I17" i="23"/>
  <c r="I18" i="23"/>
  <c r="I19" i="23"/>
  <c r="I20" i="23"/>
  <c r="I21" i="23"/>
  <c r="I22" i="23"/>
  <c r="I23" i="23"/>
  <c r="I24" i="23"/>
  <c r="I25" i="23"/>
  <c r="I26" i="23"/>
  <c r="I27" i="23"/>
  <c r="I28" i="23"/>
  <c r="I29" i="23"/>
  <c r="I30" i="23"/>
  <c r="I32" i="23"/>
  <c r="I34" i="23"/>
  <c r="I40" i="23"/>
  <c r="I42" i="23"/>
  <c r="I48" i="23"/>
  <c r="J5" i="23"/>
  <c r="J6" i="23"/>
  <c r="J7" i="23"/>
  <c r="J8" i="23"/>
  <c r="J11" i="23"/>
  <c r="J12" i="23"/>
  <c r="J13" i="23"/>
  <c r="J14" i="23"/>
  <c r="J15" i="23"/>
  <c r="J16" i="23"/>
  <c r="J17" i="23"/>
  <c r="J18" i="23"/>
  <c r="J19" i="23"/>
  <c r="J20" i="23"/>
  <c r="J21" i="23"/>
  <c r="J22" i="23"/>
  <c r="J23" i="23"/>
  <c r="J24" i="23"/>
  <c r="J25" i="23"/>
  <c r="J26" i="23"/>
  <c r="J27" i="23"/>
  <c r="J28" i="23"/>
  <c r="J29" i="23"/>
  <c r="J30" i="23"/>
  <c r="J32" i="23"/>
  <c r="J34" i="23"/>
  <c r="J40" i="23"/>
  <c r="J42" i="23"/>
  <c r="J48" i="23"/>
  <c r="K5" i="23"/>
  <c r="K6" i="23"/>
  <c r="K7" i="23"/>
  <c r="K8" i="23"/>
  <c r="K11" i="23"/>
  <c r="K12" i="23"/>
  <c r="K13" i="23"/>
  <c r="K14" i="23"/>
  <c r="K15" i="23"/>
  <c r="K16" i="23"/>
  <c r="K17" i="23"/>
  <c r="K18" i="23"/>
  <c r="K19" i="23"/>
  <c r="K20" i="23"/>
  <c r="K21" i="23"/>
  <c r="K22" i="23"/>
  <c r="K23" i="23"/>
  <c r="K24" i="23"/>
  <c r="K25" i="23"/>
  <c r="K26" i="23"/>
  <c r="K27" i="23"/>
  <c r="K28" i="23"/>
  <c r="K29" i="23"/>
  <c r="K30" i="23"/>
  <c r="K32" i="23"/>
  <c r="K34" i="23"/>
  <c r="K40" i="23"/>
  <c r="K42" i="23"/>
  <c r="K48" i="23"/>
  <c r="L5" i="23"/>
  <c r="L6" i="23"/>
  <c r="L7" i="23"/>
  <c r="L8" i="23"/>
  <c r="L11" i="23"/>
  <c r="L12" i="23"/>
  <c r="L13" i="23"/>
  <c r="L14" i="23"/>
  <c r="L15" i="23"/>
  <c r="L16" i="23"/>
  <c r="L17" i="23"/>
  <c r="L18" i="23"/>
  <c r="L19" i="23"/>
  <c r="L20" i="23"/>
  <c r="L21" i="23"/>
  <c r="L22" i="23"/>
  <c r="L23" i="23"/>
  <c r="L24" i="23"/>
  <c r="L25" i="23"/>
  <c r="L26" i="23"/>
  <c r="L27" i="23"/>
  <c r="L28" i="23"/>
  <c r="L29" i="23"/>
  <c r="L30" i="23"/>
  <c r="L32" i="23"/>
  <c r="L34" i="23"/>
  <c r="L40" i="23"/>
  <c r="L42" i="23"/>
  <c r="L48" i="23"/>
  <c r="M5" i="23"/>
  <c r="M6" i="23"/>
  <c r="M7" i="23"/>
  <c r="M8" i="23"/>
  <c r="M11" i="23"/>
  <c r="M12" i="23"/>
  <c r="M13" i="23"/>
  <c r="M14" i="23"/>
  <c r="M15" i="23"/>
  <c r="M16" i="23"/>
  <c r="M17" i="23"/>
  <c r="M18" i="23"/>
  <c r="M19" i="23"/>
  <c r="M20" i="23"/>
  <c r="M21" i="23"/>
  <c r="M22" i="23"/>
  <c r="M23" i="23"/>
  <c r="M24" i="23"/>
  <c r="M25" i="23"/>
  <c r="M26" i="23"/>
  <c r="M27" i="23"/>
  <c r="M28" i="23"/>
  <c r="M29" i="23"/>
  <c r="M30" i="23"/>
  <c r="M32" i="23"/>
  <c r="M34" i="23"/>
  <c r="M40" i="23"/>
  <c r="M42" i="23"/>
  <c r="M48" i="23"/>
  <c r="N5" i="23"/>
  <c r="N6" i="23"/>
  <c r="N7" i="23"/>
  <c r="N8" i="23"/>
  <c r="N11" i="23"/>
  <c r="N12" i="23"/>
  <c r="N13" i="23"/>
  <c r="N14" i="23"/>
  <c r="N15" i="23"/>
  <c r="N16" i="23"/>
  <c r="N17" i="23"/>
  <c r="N18" i="23"/>
  <c r="N19" i="23"/>
  <c r="N20" i="23"/>
  <c r="N21" i="23"/>
  <c r="N22" i="23"/>
  <c r="N23" i="23"/>
  <c r="N24" i="23"/>
  <c r="N25" i="23"/>
  <c r="N26" i="23"/>
  <c r="N27" i="23"/>
  <c r="N28" i="23"/>
  <c r="N29" i="23"/>
  <c r="N30" i="23"/>
  <c r="N32" i="23"/>
  <c r="N34" i="23"/>
  <c r="N40" i="23"/>
  <c r="N42" i="23"/>
  <c r="N48" i="23"/>
  <c r="O5" i="23"/>
  <c r="O6" i="23"/>
  <c r="O7" i="23"/>
  <c r="O8" i="23"/>
  <c r="O11" i="23"/>
  <c r="O12" i="23"/>
  <c r="O13" i="23"/>
  <c r="O14" i="23"/>
  <c r="O15" i="23"/>
  <c r="O16" i="23"/>
  <c r="O17" i="23"/>
  <c r="O18" i="23"/>
  <c r="O19" i="23"/>
  <c r="O20" i="23"/>
  <c r="O21" i="23"/>
  <c r="O22" i="23"/>
  <c r="O23" i="23"/>
  <c r="O24" i="23"/>
  <c r="O25" i="23"/>
  <c r="O26" i="23"/>
  <c r="O27" i="23"/>
  <c r="O28" i="23"/>
  <c r="O29" i="23"/>
  <c r="O30" i="23"/>
  <c r="O32" i="23"/>
  <c r="O34" i="23"/>
  <c r="O40" i="23"/>
  <c r="O42" i="23"/>
  <c r="O48" i="23"/>
  <c r="P5" i="23"/>
  <c r="P6" i="23"/>
  <c r="P7" i="23"/>
  <c r="P8" i="23"/>
  <c r="P11" i="23"/>
  <c r="P12" i="23"/>
  <c r="P13" i="23"/>
  <c r="P14" i="23"/>
  <c r="P15" i="23"/>
  <c r="P16" i="23"/>
  <c r="P17" i="23"/>
  <c r="P18" i="23"/>
  <c r="P19" i="23"/>
  <c r="P20" i="23"/>
  <c r="P21" i="23"/>
  <c r="P22" i="23"/>
  <c r="P23" i="23"/>
  <c r="P24" i="23"/>
  <c r="P25" i="23"/>
  <c r="P26" i="23"/>
  <c r="P27" i="23"/>
  <c r="P28" i="23"/>
  <c r="P29" i="23"/>
  <c r="P30" i="23"/>
  <c r="P32" i="23"/>
  <c r="P34" i="23"/>
  <c r="P40" i="23"/>
  <c r="P42" i="23"/>
  <c r="P48" i="23"/>
  <c r="Q5" i="23"/>
  <c r="Q6" i="23"/>
  <c r="Q7" i="23"/>
  <c r="Q8" i="23"/>
  <c r="Q11" i="23"/>
  <c r="Q12" i="23"/>
  <c r="Q13" i="23"/>
  <c r="Q14" i="23"/>
  <c r="Q15" i="23"/>
  <c r="Q16" i="23"/>
  <c r="Q17" i="23"/>
  <c r="Q18" i="23"/>
  <c r="Q19" i="23"/>
  <c r="Q20" i="23"/>
  <c r="Q21" i="23"/>
  <c r="Q22" i="23"/>
  <c r="Q23" i="23"/>
  <c r="Q24" i="23"/>
  <c r="Q25" i="23"/>
  <c r="Q26" i="23"/>
  <c r="Q27" i="23"/>
  <c r="Q28" i="23"/>
  <c r="Q29" i="23"/>
  <c r="Q30" i="23"/>
  <c r="Q32" i="23"/>
  <c r="Q34" i="23"/>
  <c r="Q40" i="23"/>
  <c r="Q42" i="23"/>
  <c r="Q48" i="23"/>
  <c r="Q92" i="23"/>
  <c r="Q55" i="23"/>
  <c r="R55" i="23"/>
  <c r="Q60" i="23"/>
  <c r="Q64" i="23"/>
  <c r="Q65" i="23"/>
  <c r="Q67" i="23"/>
  <c r="Q75" i="23"/>
  <c r="R75" i="23"/>
  <c r="R76" i="23"/>
  <c r="R70" i="23"/>
  <c r="R78" i="23"/>
  <c r="S55" i="23"/>
  <c r="S75" i="23"/>
  <c r="T55" i="23"/>
  <c r="T75" i="23"/>
  <c r="U55" i="23"/>
  <c r="U75" i="23"/>
  <c r="V55" i="23"/>
  <c r="V75" i="23"/>
  <c r="W55" i="23"/>
  <c r="W75" i="23"/>
  <c r="X55" i="23"/>
  <c r="X75" i="23"/>
  <c r="Y55" i="23"/>
  <c r="Y75" i="23"/>
  <c r="Z55" i="23"/>
  <c r="Z75" i="23"/>
  <c r="AA55" i="23"/>
  <c r="AA75" i="23"/>
  <c r="AB55" i="23"/>
  <c r="AB75" i="23"/>
  <c r="AC55" i="23"/>
  <c r="AC75" i="23"/>
  <c r="AD55" i="23"/>
  <c r="AD75" i="23"/>
  <c r="AE55" i="23"/>
  <c r="AE75" i="23"/>
  <c r="Z5" i="19"/>
  <c r="Y5" i="19"/>
  <c r="X5" i="19"/>
  <c r="W5" i="19"/>
  <c r="V5" i="19"/>
  <c r="U5" i="19"/>
  <c r="T5" i="19"/>
  <c r="S5" i="19"/>
  <c r="R5" i="19"/>
  <c r="Q5" i="19"/>
  <c r="P5" i="19"/>
  <c r="O5" i="19"/>
  <c r="N5" i="19"/>
  <c r="M5" i="19"/>
  <c r="L5" i="19"/>
  <c r="P92" i="23"/>
  <c r="K5" i="19"/>
  <c r="O92" i="23"/>
  <c r="J5" i="19"/>
  <c r="N92" i="23"/>
  <c r="I5" i="19"/>
  <c r="M92" i="23"/>
  <c r="H5" i="19"/>
  <c r="L92" i="23"/>
  <c r="G5" i="19"/>
  <c r="K92" i="23"/>
  <c r="F5" i="19"/>
  <c r="J92" i="23"/>
  <c r="E5" i="19"/>
  <c r="I92" i="23"/>
  <c r="D5" i="19"/>
  <c r="H92" i="23"/>
  <c r="C5" i="19"/>
  <c r="G92" i="23"/>
  <c r="B5" i="19"/>
  <c r="F5" i="23"/>
  <c r="F8" i="23"/>
  <c r="F92" i="23"/>
  <c r="Q90" i="23"/>
  <c r="P90" i="23"/>
  <c r="O90" i="23"/>
  <c r="N90" i="23"/>
  <c r="M90" i="23"/>
  <c r="L90" i="23"/>
  <c r="K90" i="23"/>
  <c r="J90" i="23"/>
  <c r="I90" i="23"/>
  <c r="H90" i="23"/>
  <c r="G90" i="23"/>
  <c r="F90" i="23"/>
  <c r="AE88" i="23"/>
  <c r="AD88" i="23"/>
  <c r="AC88" i="23"/>
  <c r="AB88" i="23"/>
  <c r="AA88" i="23"/>
  <c r="Z88" i="23"/>
  <c r="Y88" i="23"/>
  <c r="X88" i="23"/>
  <c r="W88" i="23"/>
  <c r="V88" i="23"/>
  <c r="U88" i="23"/>
  <c r="T88" i="23"/>
  <c r="S88" i="23"/>
  <c r="R88" i="23"/>
  <c r="Q44" i="23"/>
  <c r="Q88" i="23"/>
  <c r="P44" i="23"/>
  <c r="P88" i="23"/>
  <c r="O44" i="23"/>
  <c r="O88" i="23"/>
  <c r="N44" i="23"/>
  <c r="N88" i="23"/>
  <c r="M44" i="23"/>
  <c r="M88" i="23"/>
  <c r="L44" i="23"/>
  <c r="L88" i="23"/>
  <c r="K44" i="23"/>
  <c r="K88" i="23"/>
  <c r="J44" i="23"/>
  <c r="J88" i="23"/>
  <c r="I44" i="23"/>
  <c r="I88" i="23"/>
  <c r="H44" i="23"/>
  <c r="H88" i="23"/>
  <c r="G44" i="23"/>
  <c r="G88" i="23"/>
  <c r="F25" i="23"/>
  <c r="F44" i="23"/>
  <c r="F88" i="23"/>
  <c r="AE87" i="23"/>
  <c r="AD87" i="23"/>
  <c r="AC87" i="23"/>
  <c r="AB87" i="23"/>
  <c r="AA87" i="23"/>
  <c r="Z87" i="23"/>
  <c r="Y87" i="23"/>
  <c r="X87" i="23"/>
  <c r="W87" i="23"/>
  <c r="V87" i="23"/>
  <c r="U87" i="23"/>
  <c r="T87" i="23"/>
  <c r="S87" i="23"/>
  <c r="R86" i="23"/>
  <c r="R87" i="23"/>
  <c r="Q43" i="23"/>
  <c r="Q87" i="23"/>
  <c r="P43" i="23"/>
  <c r="P87" i="23"/>
  <c r="O43" i="23"/>
  <c r="O87" i="23"/>
  <c r="N43" i="23"/>
  <c r="N87" i="23"/>
  <c r="M43" i="23"/>
  <c r="M87" i="23"/>
  <c r="L43" i="23"/>
  <c r="L87" i="23"/>
  <c r="K43" i="23"/>
  <c r="K87" i="23"/>
  <c r="J43" i="23"/>
  <c r="J87" i="23"/>
  <c r="I43" i="23"/>
  <c r="I87" i="23"/>
  <c r="H43" i="23"/>
  <c r="H87" i="23"/>
  <c r="G43" i="23"/>
  <c r="G87" i="23"/>
  <c r="F11" i="23"/>
  <c r="F12" i="23"/>
  <c r="F14" i="23"/>
  <c r="F15" i="23"/>
  <c r="F16" i="23"/>
  <c r="F17" i="23"/>
  <c r="F18" i="23"/>
  <c r="F19" i="23"/>
  <c r="F20" i="23"/>
  <c r="F21" i="23"/>
  <c r="F22" i="23"/>
  <c r="F24" i="23"/>
  <c r="F30" i="23"/>
  <c r="F32" i="23"/>
  <c r="F34" i="23"/>
  <c r="F40" i="23"/>
  <c r="F42" i="23"/>
  <c r="F43" i="23"/>
  <c r="F87" i="23"/>
  <c r="Q86" i="23"/>
  <c r="P86" i="23"/>
  <c r="O86" i="23"/>
  <c r="N86" i="23"/>
  <c r="M86" i="23"/>
  <c r="L86" i="23"/>
  <c r="K86" i="23"/>
  <c r="J86" i="23"/>
  <c r="I86" i="23"/>
  <c r="H86" i="23"/>
  <c r="G86" i="23"/>
  <c r="F86" i="23"/>
  <c r="Q84" i="23"/>
  <c r="P84" i="23"/>
  <c r="O84" i="23"/>
  <c r="N84" i="23"/>
  <c r="M84" i="23"/>
  <c r="L84" i="23"/>
  <c r="K84" i="23"/>
  <c r="J84" i="23"/>
  <c r="I84" i="23"/>
  <c r="H84" i="23"/>
  <c r="G84" i="23"/>
  <c r="F84" i="23"/>
  <c r="Q82" i="23"/>
  <c r="P82" i="23"/>
  <c r="O82" i="23"/>
  <c r="N82" i="23"/>
  <c r="M82" i="23"/>
  <c r="L82" i="23"/>
  <c r="K82" i="23"/>
  <c r="J82" i="23"/>
  <c r="I82" i="23"/>
  <c r="H82" i="23"/>
  <c r="G82" i="23"/>
  <c r="F82" i="23"/>
  <c r="Q81" i="23"/>
  <c r="P81" i="23"/>
  <c r="O81" i="23"/>
  <c r="N81" i="23"/>
  <c r="M81" i="23"/>
  <c r="L81" i="23"/>
  <c r="K81" i="23"/>
  <c r="J81" i="23"/>
  <c r="I81" i="23"/>
  <c r="H81" i="23"/>
  <c r="G81" i="23"/>
  <c r="F81" i="23"/>
  <c r="Q78" i="23"/>
  <c r="P78" i="23"/>
  <c r="O78" i="23"/>
  <c r="N78" i="23"/>
  <c r="M78" i="23"/>
  <c r="L78" i="23"/>
  <c r="K78" i="23"/>
  <c r="J78" i="23"/>
  <c r="I78" i="23"/>
  <c r="H78" i="23"/>
  <c r="G78" i="23"/>
  <c r="F78" i="23"/>
  <c r="Q68" i="23"/>
  <c r="Q76" i="23"/>
  <c r="P68" i="23"/>
  <c r="P76" i="23"/>
  <c r="O68" i="23"/>
  <c r="O76" i="23"/>
  <c r="N68" i="23"/>
  <c r="N76" i="23"/>
  <c r="M68" i="23"/>
  <c r="M76" i="23"/>
  <c r="L68" i="23"/>
  <c r="L76" i="23"/>
  <c r="K68" i="23"/>
  <c r="K76" i="23"/>
  <c r="J68" i="23"/>
  <c r="J76" i="23"/>
  <c r="I68" i="23"/>
  <c r="I76" i="23"/>
  <c r="H68" i="23"/>
  <c r="H76" i="23"/>
  <c r="G68" i="23"/>
  <c r="G76" i="23"/>
  <c r="F68" i="23"/>
  <c r="F76" i="23"/>
  <c r="P60" i="23"/>
  <c r="P64" i="23"/>
  <c r="P65" i="23"/>
  <c r="P67" i="23"/>
  <c r="P75" i="23"/>
  <c r="O60" i="23"/>
  <c r="O64" i="23"/>
  <c r="O65" i="23"/>
  <c r="O67" i="23"/>
  <c r="O75" i="23"/>
  <c r="N60" i="23"/>
  <c r="N64" i="23"/>
  <c r="N65" i="23"/>
  <c r="N67" i="23"/>
  <c r="N75" i="23"/>
  <c r="M60" i="23"/>
  <c r="M64" i="23"/>
  <c r="M65" i="23"/>
  <c r="M67" i="23"/>
  <c r="M75" i="23"/>
  <c r="L60" i="23"/>
  <c r="L64" i="23"/>
  <c r="L65" i="23"/>
  <c r="L67" i="23"/>
  <c r="L75" i="23"/>
  <c r="K60" i="23"/>
  <c r="K64" i="23"/>
  <c r="K65" i="23"/>
  <c r="K67" i="23"/>
  <c r="K75" i="23"/>
  <c r="J60" i="23"/>
  <c r="J64" i="23"/>
  <c r="J65" i="23"/>
  <c r="J67" i="23"/>
  <c r="J75" i="23"/>
  <c r="I60" i="23"/>
  <c r="I64" i="23"/>
  <c r="I65" i="23"/>
  <c r="I67" i="23"/>
  <c r="I75" i="23"/>
  <c r="H60" i="23"/>
  <c r="H64" i="23"/>
  <c r="H65" i="23"/>
  <c r="H67" i="23"/>
  <c r="H75" i="23"/>
  <c r="G60" i="23"/>
  <c r="G64" i="23"/>
  <c r="G65" i="23"/>
  <c r="G67" i="23"/>
  <c r="G75" i="23"/>
  <c r="F60" i="23"/>
  <c r="F64" i="23"/>
  <c r="F65" i="23"/>
  <c r="F67" i="23"/>
  <c r="F75" i="23"/>
  <c r="Q59" i="23"/>
  <c r="Q62" i="23"/>
  <c r="Q63" i="23"/>
  <c r="Q74" i="23"/>
  <c r="P59" i="23"/>
  <c r="P62" i="23"/>
  <c r="P63" i="23"/>
  <c r="P74" i="23"/>
  <c r="O59" i="23"/>
  <c r="O62" i="23"/>
  <c r="O63" i="23"/>
  <c r="O74" i="23"/>
  <c r="N59" i="23"/>
  <c r="N62" i="23"/>
  <c r="N63" i="23"/>
  <c r="N74" i="23"/>
  <c r="M59" i="23"/>
  <c r="M62" i="23"/>
  <c r="M63" i="23"/>
  <c r="M74" i="23"/>
  <c r="L59" i="23"/>
  <c r="L62" i="23"/>
  <c r="L63" i="23"/>
  <c r="L74" i="23"/>
  <c r="K59" i="23"/>
  <c r="K62" i="23"/>
  <c r="K63" i="23"/>
  <c r="K74" i="23"/>
  <c r="J59" i="23"/>
  <c r="J62" i="23"/>
  <c r="J63" i="23"/>
  <c r="J74" i="23"/>
  <c r="I59" i="23"/>
  <c r="I62" i="23"/>
  <c r="I63" i="23"/>
  <c r="I74" i="23"/>
  <c r="H59" i="23"/>
  <c r="H62" i="23"/>
  <c r="H63" i="23"/>
  <c r="H74" i="23"/>
  <c r="G59" i="23"/>
  <c r="G62" i="23"/>
  <c r="G63" i="23"/>
  <c r="G74" i="23"/>
  <c r="F59" i="23"/>
  <c r="F62" i="23"/>
  <c r="F63" i="23"/>
  <c r="F74" i="23"/>
  <c r="Q58" i="23"/>
  <c r="Q73" i="23"/>
  <c r="P58" i="23"/>
  <c r="P73" i="23"/>
  <c r="O58" i="23"/>
  <c r="O73" i="23"/>
  <c r="N58" i="23"/>
  <c r="N73" i="23"/>
  <c r="M58" i="23"/>
  <c r="M73" i="23"/>
  <c r="L58" i="23"/>
  <c r="L73" i="23"/>
  <c r="K58" i="23"/>
  <c r="K73" i="23"/>
  <c r="J58" i="23"/>
  <c r="J73" i="23"/>
  <c r="I58" i="23"/>
  <c r="I73" i="23"/>
  <c r="H58" i="23"/>
  <c r="H73" i="23"/>
  <c r="G58" i="23"/>
  <c r="G73" i="23"/>
  <c r="F58" i="23"/>
  <c r="F73" i="23"/>
  <c r="Q70" i="23"/>
  <c r="P70" i="23"/>
  <c r="O70" i="23"/>
  <c r="N70" i="23"/>
  <c r="M70" i="23"/>
  <c r="L70" i="23"/>
  <c r="K70" i="23"/>
  <c r="J70" i="23"/>
  <c r="I70" i="23"/>
  <c r="H70" i="23"/>
  <c r="G70" i="23"/>
  <c r="F70" i="23"/>
  <c r="Q66" i="23"/>
  <c r="P66" i="23"/>
  <c r="O66" i="23"/>
  <c r="N66" i="23"/>
  <c r="M66" i="23"/>
  <c r="L66" i="23"/>
  <c r="K66" i="23"/>
  <c r="J66" i="23"/>
  <c r="I66" i="23"/>
  <c r="H66" i="23"/>
  <c r="G66" i="23"/>
  <c r="F66" i="23"/>
  <c r="Q61" i="23"/>
  <c r="P61" i="23"/>
  <c r="O61" i="23"/>
  <c r="N61" i="23"/>
  <c r="M61" i="23"/>
  <c r="L61" i="23"/>
  <c r="K61" i="23"/>
  <c r="J61" i="23"/>
  <c r="I61" i="23"/>
  <c r="H61" i="23"/>
  <c r="G61" i="23"/>
  <c r="F61" i="23"/>
  <c r="P55" i="23"/>
  <c r="O55" i="23"/>
  <c r="N55" i="23"/>
  <c r="M55" i="23"/>
  <c r="L55" i="23"/>
  <c r="K55" i="23"/>
  <c r="J55" i="23"/>
  <c r="I55" i="23"/>
  <c r="H55" i="23"/>
  <c r="G55" i="23"/>
  <c r="F55" i="23"/>
  <c r="F46" i="21"/>
  <c r="G5" i="21"/>
  <c r="G6" i="21"/>
  <c r="G7" i="21"/>
  <c r="G10" i="21"/>
  <c r="G11" i="21"/>
  <c r="G12" i="21"/>
  <c r="G13" i="21"/>
  <c r="G14" i="21"/>
  <c r="G15" i="21"/>
  <c r="G16" i="21"/>
  <c r="G17" i="21"/>
  <c r="G18" i="21"/>
  <c r="G19" i="21"/>
  <c r="G20" i="21"/>
  <c r="G21" i="21"/>
  <c r="G22" i="21"/>
  <c r="G23" i="21"/>
  <c r="G24" i="21"/>
  <c r="G25" i="21"/>
  <c r="G26" i="21"/>
  <c r="G27" i="21"/>
  <c r="G28" i="21"/>
  <c r="G30" i="21"/>
  <c r="G32" i="21"/>
  <c r="G38" i="21"/>
  <c r="G40" i="21"/>
  <c r="G46" i="21"/>
  <c r="H5" i="21"/>
  <c r="H6" i="21"/>
  <c r="H7" i="21"/>
  <c r="H10" i="21"/>
  <c r="H11" i="21"/>
  <c r="H12" i="21"/>
  <c r="H13" i="21"/>
  <c r="H14" i="21"/>
  <c r="H15" i="21"/>
  <c r="H16" i="21"/>
  <c r="H17" i="21"/>
  <c r="H18" i="21"/>
  <c r="H19" i="21"/>
  <c r="H20" i="21"/>
  <c r="H21" i="21"/>
  <c r="H22" i="21"/>
  <c r="H23" i="21"/>
  <c r="H24" i="21"/>
  <c r="H25" i="21"/>
  <c r="H26" i="21"/>
  <c r="H27" i="21"/>
  <c r="H28" i="21"/>
  <c r="H30" i="21"/>
  <c r="H32" i="21"/>
  <c r="H38" i="21"/>
  <c r="H40" i="21"/>
  <c r="H46" i="21"/>
  <c r="I5" i="21"/>
  <c r="I6" i="21"/>
  <c r="I7" i="21"/>
  <c r="I10" i="21"/>
  <c r="I11" i="21"/>
  <c r="I12" i="21"/>
  <c r="I13" i="21"/>
  <c r="I14" i="21"/>
  <c r="I15" i="21"/>
  <c r="I16" i="21"/>
  <c r="I17" i="21"/>
  <c r="I18" i="21"/>
  <c r="I19" i="21"/>
  <c r="I20" i="21"/>
  <c r="I21" i="21"/>
  <c r="I22" i="21"/>
  <c r="I23" i="21"/>
  <c r="I24" i="21"/>
  <c r="I25" i="21"/>
  <c r="I26" i="21"/>
  <c r="I27" i="21"/>
  <c r="I28" i="21"/>
  <c r="I30" i="21"/>
  <c r="I32" i="21"/>
  <c r="I38" i="21"/>
  <c r="I40" i="21"/>
  <c r="I46" i="21"/>
  <c r="J5" i="21"/>
  <c r="J6" i="21"/>
  <c r="J7" i="21"/>
  <c r="J10" i="21"/>
  <c r="J11" i="21"/>
  <c r="J12" i="21"/>
  <c r="J13" i="21"/>
  <c r="J14" i="21"/>
  <c r="J15" i="21"/>
  <c r="J16" i="21"/>
  <c r="J17" i="21"/>
  <c r="J18" i="21"/>
  <c r="J19" i="21"/>
  <c r="J20" i="21"/>
  <c r="J21" i="21"/>
  <c r="J22" i="21"/>
  <c r="J23" i="21"/>
  <c r="J24" i="21"/>
  <c r="J25" i="21"/>
  <c r="J26" i="21"/>
  <c r="J27" i="21"/>
  <c r="J28" i="21"/>
  <c r="J30" i="21"/>
  <c r="J32" i="21"/>
  <c r="J38" i="21"/>
  <c r="J40" i="21"/>
  <c r="J46" i="21"/>
  <c r="K5" i="21"/>
  <c r="K6" i="21"/>
  <c r="K7" i="21"/>
  <c r="K10" i="21"/>
  <c r="K11" i="21"/>
  <c r="K12" i="21"/>
  <c r="K13" i="21"/>
  <c r="K14" i="21"/>
  <c r="K15" i="21"/>
  <c r="K16" i="21"/>
  <c r="K17" i="21"/>
  <c r="K18" i="21"/>
  <c r="K19" i="21"/>
  <c r="K20" i="21"/>
  <c r="K21" i="21"/>
  <c r="K22" i="21"/>
  <c r="K23" i="21"/>
  <c r="K24" i="21"/>
  <c r="K25" i="21"/>
  <c r="K26" i="21"/>
  <c r="K27" i="21"/>
  <c r="K28" i="21"/>
  <c r="K30" i="21"/>
  <c r="K32" i="21"/>
  <c r="K38" i="21"/>
  <c r="K40" i="21"/>
  <c r="K46" i="21"/>
  <c r="L5" i="21"/>
  <c r="L6" i="21"/>
  <c r="L7" i="21"/>
  <c r="L10" i="21"/>
  <c r="L11" i="21"/>
  <c r="L12" i="21"/>
  <c r="L13" i="21"/>
  <c r="L14" i="21"/>
  <c r="L15" i="21"/>
  <c r="L16" i="21"/>
  <c r="L17" i="21"/>
  <c r="L18" i="21"/>
  <c r="L19" i="21"/>
  <c r="L20" i="21"/>
  <c r="L21" i="21"/>
  <c r="L22" i="21"/>
  <c r="L23" i="21"/>
  <c r="L24" i="21"/>
  <c r="L25" i="21"/>
  <c r="L26" i="21"/>
  <c r="L27" i="21"/>
  <c r="L28" i="21"/>
  <c r="L30" i="21"/>
  <c r="L32" i="21"/>
  <c r="L38" i="21"/>
  <c r="L40" i="21"/>
  <c r="L46" i="21"/>
  <c r="M5" i="21"/>
  <c r="M6" i="21"/>
  <c r="M7" i="21"/>
  <c r="M10" i="21"/>
  <c r="M11" i="21"/>
  <c r="M12" i="21"/>
  <c r="M13" i="21"/>
  <c r="M14" i="21"/>
  <c r="M15" i="21"/>
  <c r="M16" i="21"/>
  <c r="M17" i="21"/>
  <c r="M18" i="21"/>
  <c r="M19" i="21"/>
  <c r="M20" i="21"/>
  <c r="M21" i="21"/>
  <c r="M22" i="21"/>
  <c r="M23" i="21"/>
  <c r="M24" i="21"/>
  <c r="M25" i="21"/>
  <c r="M26" i="21"/>
  <c r="M27" i="21"/>
  <c r="M28" i="21"/>
  <c r="M30" i="21"/>
  <c r="M32" i="21"/>
  <c r="M38" i="21"/>
  <c r="M40" i="21"/>
  <c r="M46" i="21"/>
  <c r="N5" i="21"/>
  <c r="N6" i="21"/>
  <c r="N7" i="21"/>
  <c r="N10" i="21"/>
  <c r="N11" i="21"/>
  <c r="N12" i="21"/>
  <c r="N13" i="21"/>
  <c r="N14" i="21"/>
  <c r="N15" i="21"/>
  <c r="N16" i="21"/>
  <c r="N17" i="21"/>
  <c r="N18" i="21"/>
  <c r="N19" i="21"/>
  <c r="N20" i="21"/>
  <c r="N21" i="21"/>
  <c r="N22" i="21"/>
  <c r="N23" i="21"/>
  <c r="N24" i="21"/>
  <c r="N25" i="21"/>
  <c r="N26" i="21"/>
  <c r="N27" i="21"/>
  <c r="N28" i="21"/>
  <c r="N30" i="21"/>
  <c r="N32" i="21"/>
  <c r="N38" i="21"/>
  <c r="N40" i="21"/>
  <c r="N46" i="21"/>
  <c r="O5" i="21"/>
  <c r="O6" i="21"/>
  <c r="O7" i="21"/>
  <c r="O10" i="21"/>
  <c r="O11" i="21"/>
  <c r="O12" i="21"/>
  <c r="O13" i="21"/>
  <c r="O14" i="21"/>
  <c r="O15" i="21"/>
  <c r="O16" i="21"/>
  <c r="O17" i="21"/>
  <c r="O18" i="21"/>
  <c r="O19" i="21"/>
  <c r="O20" i="21"/>
  <c r="O21" i="21"/>
  <c r="O22" i="21"/>
  <c r="O23" i="21"/>
  <c r="O24" i="21"/>
  <c r="O25" i="21"/>
  <c r="O26" i="21"/>
  <c r="O27" i="21"/>
  <c r="O28" i="21"/>
  <c r="O30" i="21"/>
  <c r="O32" i="21"/>
  <c r="O38" i="21"/>
  <c r="O40" i="21"/>
  <c r="O46" i="21"/>
  <c r="P5" i="21"/>
  <c r="P6" i="21"/>
  <c r="P7" i="21"/>
  <c r="P10" i="21"/>
  <c r="P11" i="21"/>
  <c r="P12" i="21"/>
  <c r="P13" i="21"/>
  <c r="P14" i="21"/>
  <c r="P15" i="21"/>
  <c r="P16" i="21"/>
  <c r="P17" i="21"/>
  <c r="P18" i="21"/>
  <c r="P19" i="21"/>
  <c r="P20" i="21"/>
  <c r="P21" i="21"/>
  <c r="P22" i="21"/>
  <c r="P23" i="21"/>
  <c r="P24" i="21"/>
  <c r="P25" i="21"/>
  <c r="P26" i="21"/>
  <c r="P27" i="21"/>
  <c r="P28" i="21"/>
  <c r="P30" i="21"/>
  <c r="P32" i="21"/>
  <c r="P38" i="21"/>
  <c r="P40" i="21"/>
  <c r="P46" i="21"/>
  <c r="Q5" i="21"/>
  <c r="Q6" i="21"/>
  <c r="Q7" i="21"/>
  <c r="Q10" i="21"/>
  <c r="Q11" i="21"/>
  <c r="Q12" i="21"/>
  <c r="Q13" i="21"/>
  <c r="Q14" i="21"/>
  <c r="Q15" i="21"/>
  <c r="Q16" i="21"/>
  <c r="Q17" i="21"/>
  <c r="Q18" i="21"/>
  <c r="Q19" i="21"/>
  <c r="Q20" i="21"/>
  <c r="Q21" i="21"/>
  <c r="Q22" i="21"/>
  <c r="Q23" i="21"/>
  <c r="Q24" i="21"/>
  <c r="Q25" i="21"/>
  <c r="Q26" i="21"/>
  <c r="Q27" i="21"/>
  <c r="Q28" i="21"/>
  <c r="Q30" i="21"/>
  <c r="Q32" i="21"/>
  <c r="Q38" i="21"/>
  <c r="Q40" i="21"/>
  <c r="Q46" i="21"/>
  <c r="Q90" i="21"/>
  <c r="Q53" i="21"/>
  <c r="R53" i="21"/>
  <c r="Q58" i="21"/>
  <c r="Q62" i="21"/>
  <c r="Q63" i="21"/>
  <c r="Q65" i="21"/>
  <c r="Q73" i="21"/>
  <c r="R73" i="21"/>
  <c r="R74" i="21"/>
  <c r="R68" i="21"/>
  <c r="R76" i="21"/>
  <c r="S53" i="21"/>
  <c r="S73" i="21"/>
  <c r="T53" i="21"/>
  <c r="T73" i="21"/>
  <c r="U53" i="21"/>
  <c r="U73" i="21"/>
  <c r="V53" i="21"/>
  <c r="V73" i="21"/>
  <c r="W53" i="21"/>
  <c r="W73" i="21"/>
  <c r="X53" i="21"/>
  <c r="X73" i="21"/>
  <c r="Y53" i="21"/>
  <c r="Y73" i="21"/>
  <c r="Z53" i="21"/>
  <c r="Z73" i="21"/>
  <c r="AA53" i="21"/>
  <c r="AA73" i="21"/>
  <c r="AB53" i="21"/>
  <c r="AB73" i="21"/>
  <c r="AC53" i="21"/>
  <c r="AC73" i="21"/>
  <c r="AD53" i="21"/>
  <c r="AD73" i="21"/>
  <c r="AE53" i="21"/>
  <c r="AE73" i="21"/>
  <c r="Z7" i="19"/>
  <c r="Y7" i="19"/>
  <c r="X7" i="19"/>
  <c r="W7" i="19"/>
  <c r="V7" i="19"/>
  <c r="U7" i="19"/>
  <c r="T7" i="19"/>
  <c r="S7" i="19"/>
  <c r="R7" i="19"/>
  <c r="Q7" i="19"/>
  <c r="P7" i="19"/>
  <c r="O7" i="19"/>
  <c r="N7" i="19"/>
  <c r="M7" i="19"/>
  <c r="L7" i="19"/>
  <c r="P90" i="21"/>
  <c r="K7" i="19"/>
  <c r="O90" i="21"/>
  <c r="J7" i="19"/>
  <c r="N90" i="21"/>
  <c r="I7" i="19"/>
  <c r="M90" i="21"/>
  <c r="H7" i="19"/>
  <c r="L90" i="21"/>
  <c r="G7" i="19"/>
  <c r="K90" i="21"/>
  <c r="F7" i="19"/>
  <c r="J90" i="21"/>
  <c r="E7" i="19"/>
  <c r="I90" i="21"/>
  <c r="D7" i="19"/>
  <c r="H90" i="21"/>
  <c r="C7" i="19"/>
  <c r="G90" i="21"/>
  <c r="B7" i="19"/>
  <c r="F90" i="21"/>
  <c r="Q88" i="21"/>
  <c r="P88" i="21"/>
  <c r="O88" i="21"/>
  <c r="N88" i="21"/>
  <c r="M88" i="21"/>
  <c r="L88" i="21"/>
  <c r="K88" i="21"/>
  <c r="J88" i="21"/>
  <c r="I88" i="21"/>
  <c r="H88" i="21"/>
  <c r="G88" i="21"/>
  <c r="F88" i="21"/>
  <c r="AE86" i="21"/>
  <c r="AD86" i="21"/>
  <c r="AC86" i="21"/>
  <c r="AB86" i="21"/>
  <c r="AA86" i="21"/>
  <c r="Z86" i="21"/>
  <c r="Y86" i="21"/>
  <c r="X86" i="21"/>
  <c r="W86" i="21"/>
  <c r="V86" i="21"/>
  <c r="U86" i="21"/>
  <c r="T86" i="21"/>
  <c r="S86" i="21"/>
  <c r="R86" i="21"/>
  <c r="Q42" i="21"/>
  <c r="Q86" i="21"/>
  <c r="P42" i="21"/>
  <c r="P86" i="21"/>
  <c r="O42" i="21"/>
  <c r="O86" i="21"/>
  <c r="N42" i="21"/>
  <c r="N86" i="21"/>
  <c r="M42" i="21"/>
  <c r="M86" i="21"/>
  <c r="L42" i="21"/>
  <c r="L86" i="21"/>
  <c r="K42" i="21"/>
  <c r="K86" i="21"/>
  <c r="J42" i="21"/>
  <c r="J86" i="21"/>
  <c r="I42" i="21"/>
  <c r="I86" i="21"/>
  <c r="H42" i="21"/>
  <c r="H86" i="21"/>
  <c r="G42" i="21"/>
  <c r="G86" i="21"/>
  <c r="F24" i="21"/>
  <c r="F42" i="21"/>
  <c r="F86" i="21"/>
  <c r="AE85" i="21"/>
  <c r="AD85" i="21"/>
  <c r="AC85" i="21"/>
  <c r="AB85" i="21"/>
  <c r="AA85" i="21"/>
  <c r="Z85" i="21"/>
  <c r="Y85" i="21"/>
  <c r="X85" i="21"/>
  <c r="W85" i="21"/>
  <c r="V85" i="21"/>
  <c r="U85" i="21"/>
  <c r="T85" i="21"/>
  <c r="S85" i="21"/>
  <c r="R84" i="21"/>
  <c r="R85" i="21"/>
  <c r="Q41" i="21"/>
  <c r="Q85" i="21"/>
  <c r="P41" i="21"/>
  <c r="P85" i="21"/>
  <c r="O41" i="21"/>
  <c r="O85" i="21"/>
  <c r="N41" i="21"/>
  <c r="N85" i="21"/>
  <c r="M41" i="21"/>
  <c r="M85" i="21"/>
  <c r="L41" i="21"/>
  <c r="L85" i="21"/>
  <c r="K41" i="21"/>
  <c r="K85" i="21"/>
  <c r="J41" i="21"/>
  <c r="J85" i="21"/>
  <c r="I41" i="21"/>
  <c r="I85" i="21"/>
  <c r="H41" i="21"/>
  <c r="H85" i="21"/>
  <c r="G41" i="21"/>
  <c r="G85" i="21"/>
  <c r="F5" i="21"/>
  <c r="F7" i="21"/>
  <c r="F10" i="21"/>
  <c r="F11" i="21"/>
  <c r="F13" i="21"/>
  <c r="F14" i="21"/>
  <c r="F15" i="21"/>
  <c r="F16" i="21"/>
  <c r="F17" i="21"/>
  <c r="F18" i="21"/>
  <c r="F19" i="21"/>
  <c r="F20" i="21"/>
  <c r="F21" i="21"/>
  <c r="F23" i="21"/>
  <c r="F28" i="21"/>
  <c r="F30" i="21"/>
  <c r="F32" i="21"/>
  <c r="F38" i="21"/>
  <c r="F40" i="21"/>
  <c r="F41" i="21"/>
  <c r="F85" i="21"/>
  <c r="Q84" i="21"/>
  <c r="P84" i="21"/>
  <c r="O84" i="21"/>
  <c r="N84" i="21"/>
  <c r="M84" i="21"/>
  <c r="L84" i="21"/>
  <c r="K84" i="21"/>
  <c r="J84" i="21"/>
  <c r="I84" i="21"/>
  <c r="H84" i="21"/>
  <c r="G84" i="21"/>
  <c r="F84" i="21"/>
  <c r="Q82" i="21"/>
  <c r="P82" i="21"/>
  <c r="O82" i="21"/>
  <c r="N82" i="21"/>
  <c r="M82" i="21"/>
  <c r="L82" i="21"/>
  <c r="K82" i="21"/>
  <c r="J82" i="21"/>
  <c r="I82" i="21"/>
  <c r="H82" i="21"/>
  <c r="G82" i="21"/>
  <c r="F82" i="21"/>
  <c r="Q80" i="21"/>
  <c r="P80" i="21"/>
  <c r="O80" i="21"/>
  <c r="N80" i="21"/>
  <c r="M80" i="21"/>
  <c r="L80" i="21"/>
  <c r="K80" i="21"/>
  <c r="J80" i="21"/>
  <c r="I80" i="21"/>
  <c r="H80" i="21"/>
  <c r="G80" i="21"/>
  <c r="F80" i="21"/>
  <c r="Q79" i="21"/>
  <c r="P79" i="21"/>
  <c r="O79" i="21"/>
  <c r="N79" i="21"/>
  <c r="M79" i="21"/>
  <c r="L79" i="21"/>
  <c r="K79" i="21"/>
  <c r="J79" i="21"/>
  <c r="I79" i="21"/>
  <c r="H79" i="21"/>
  <c r="G79" i="21"/>
  <c r="F79" i="21"/>
  <c r="Q76" i="21"/>
  <c r="P76" i="21"/>
  <c r="O76" i="21"/>
  <c r="N76" i="21"/>
  <c r="M76" i="21"/>
  <c r="L76" i="21"/>
  <c r="K76" i="21"/>
  <c r="J76" i="21"/>
  <c r="I76" i="21"/>
  <c r="H76" i="21"/>
  <c r="G76" i="21"/>
  <c r="F76" i="21"/>
  <c r="Q66" i="21"/>
  <c r="Q74" i="21"/>
  <c r="P66" i="21"/>
  <c r="P74" i="21"/>
  <c r="O66" i="21"/>
  <c r="O74" i="21"/>
  <c r="N66" i="21"/>
  <c r="N74" i="21"/>
  <c r="M66" i="21"/>
  <c r="M74" i="21"/>
  <c r="L66" i="21"/>
  <c r="L74" i="21"/>
  <c r="K66" i="21"/>
  <c r="K74" i="21"/>
  <c r="J66" i="21"/>
  <c r="J74" i="21"/>
  <c r="I66" i="21"/>
  <c r="I74" i="21"/>
  <c r="H66" i="21"/>
  <c r="H74" i="21"/>
  <c r="G66" i="21"/>
  <c r="G74" i="21"/>
  <c r="F66" i="21"/>
  <c r="F74" i="21"/>
  <c r="P58" i="21"/>
  <c r="P62" i="21"/>
  <c r="P63" i="21"/>
  <c r="P65" i="21"/>
  <c r="P73" i="21"/>
  <c r="O58" i="21"/>
  <c r="O62" i="21"/>
  <c r="O63" i="21"/>
  <c r="O65" i="21"/>
  <c r="O73" i="21"/>
  <c r="N58" i="21"/>
  <c r="N62" i="21"/>
  <c r="N63" i="21"/>
  <c r="N65" i="21"/>
  <c r="N73" i="21"/>
  <c r="M58" i="21"/>
  <c r="M62" i="21"/>
  <c r="M63" i="21"/>
  <c r="M65" i="21"/>
  <c r="M73" i="21"/>
  <c r="L58" i="21"/>
  <c r="L62" i="21"/>
  <c r="L63" i="21"/>
  <c r="L65" i="21"/>
  <c r="L73" i="21"/>
  <c r="K58" i="21"/>
  <c r="K62" i="21"/>
  <c r="K63" i="21"/>
  <c r="K65" i="21"/>
  <c r="K73" i="21"/>
  <c r="J58" i="21"/>
  <c r="J62" i="21"/>
  <c r="J63" i="21"/>
  <c r="J65" i="21"/>
  <c r="J73" i="21"/>
  <c r="I58" i="21"/>
  <c r="I62" i="21"/>
  <c r="I63" i="21"/>
  <c r="I65" i="21"/>
  <c r="I73" i="21"/>
  <c r="H58" i="21"/>
  <c r="H62" i="21"/>
  <c r="H63" i="21"/>
  <c r="H65" i="21"/>
  <c r="H73" i="21"/>
  <c r="G58" i="21"/>
  <c r="G62" i="21"/>
  <c r="G63" i="21"/>
  <c r="G65" i="21"/>
  <c r="G73" i="21"/>
  <c r="F58" i="21"/>
  <c r="F62" i="21"/>
  <c r="F63" i="21"/>
  <c r="F65" i="21"/>
  <c r="F73" i="21"/>
  <c r="Q57" i="21"/>
  <c r="Q60" i="21"/>
  <c r="Q61" i="21"/>
  <c r="Q72" i="21"/>
  <c r="P57" i="21"/>
  <c r="P60" i="21"/>
  <c r="P61" i="21"/>
  <c r="P72" i="21"/>
  <c r="O57" i="21"/>
  <c r="O60" i="21"/>
  <c r="O61" i="21"/>
  <c r="O72" i="21"/>
  <c r="N57" i="21"/>
  <c r="N60" i="21"/>
  <c r="N61" i="21"/>
  <c r="N72" i="21"/>
  <c r="M57" i="21"/>
  <c r="M60" i="21"/>
  <c r="M61" i="21"/>
  <c r="M72" i="21"/>
  <c r="L57" i="21"/>
  <c r="L60" i="21"/>
  <c r="L61" i="21"/>
  <c r="L72" i="21"/>
  <c r="K57" i="21"/>
  <c r="K60" i="21"/>
  <c r="K61" i="21"/>
  <c r="K72" i="21"/>
  <c r="J57" i="21"/>
  <c r="J60" i="21"/>
  <c r="J61" i="21"/>
  <c r="J72" i="21"/>
  <c r="I57" i="21"/>
  <c r="I60" i="21"/>
  <c r="I61" i="21"/>
  <c r="I72" i="21"/>
  <c r="H57" i="21"/>
  <c r="H60" i="21"/>
  <c r="H61" i="21"/>
  <c r="H72" i="21"/>
  <c r="G57" i="21"/>
  <c r="G60" i="21"/>
  <c r="G61" i="21"/>
  <c r="G72" i="21"/>
  <c r="F57" i="21"/>
  <c r="F60" i="21"/>
  <c r="F61" i="21"/>
  <c r="F72" i="21"/>
  <c r="Q56" i="21"/>
  <c r="Q71" i="21"/>
  <c r="P56" i="21"/>
  <c r="P71" i="21"/>
  <c r="O56" i="21"/>
  <c r="O71" i="21"/>
  <c r="N56" i="21"/>
  <c r="N71" i="21"/>
  <c r="M56" i="21"/>
  <c r="M71" i="21"/>
  <c r="L56" i="21"/>
  <c r="L71" i="21"/>
  <c r="K56" i="21"/>
  <c r="K71" i="21"/>
  <c r="J56" i="21"/>
  <c r="J71" i="21"/>
  <c r="I56" i="21"/>
  <c r="I71" i="21"/>
  <c r="H56" i="21"/>
  <c r="H71" i="21"/>
  <c r="G56" i="21"/>
  <c r="G71" i="21"/>
  <c r="F56" i="21"/>
  <c r="F71" i="21"/>
  <c r="Q68" i="21"/>
  <c r="P68" i="21"/>
  <c r="O68" i="21"/>
  <c r="N68" i="21"/>
  <c r="M68" i="21"/>
  <c r="L68" i="21"/>
  <c r="K68" i="21"/>
  <c r="J68" i="21"/>
  <c r="I68" i="21"/>
  <c r="H68" i="21"/>
  <c r="G68" i="21"/>
  <c r="F68" i="21"/>
  <c r="Q64" i="21"/>
  <c r="P64" i="21"/>
  <c r="O64" i="21"/>
  <c r="N64" i="21"/>
  <c r="M64" i="21"/>
  <c r="L64" i="21"/>
  <c r="K64" i="21"/>
  <c r="J64" i="21"/>
  <c r="I64" i="21"/>
  <c r="H64" i="21"/>
  <c r="G64" i="21"/>
  <c r="F64" i="21"/>
  <c r="Q59" i="21"/>
  <c r="P59" i="21"/>
  <c r="O59" i="21"/>
  <c r="N59" i="21"/>
  <c r="M59" i="21"/>
  <c r="L59" i="21"/>
  <c r="K59" i="21"/>
  <c r="J59" i="21"/>
  <c r="I59" i="21"/>
  <c r="H59" i="21"/>
  <c r="G59" i="21"/>
  <c r="F59" i="21"/>
  <c r="P53" i="21"/>
  <c r="O53" i="21"/>
  <c r="N53" i="21"/>
  <c r="M53" i="21"/>
  <c r="L53" i="21"/>
  <c r="K53" i="21"/>
  <c r="J53" i="21"/>
  <c r="I53" i="21"/>
  <c r="H53" i="21"/>
  <c r="G53" i="21"/>
  <c r="F53" i="21"/>
  <c r="Q18" i="18"/>
  <c r="Q56" i="18"/>
  <c r="Q64" i="18"/>
  <c r="P18" i="18"/>
  <c r="P56" i="18"/>
  <c r="P64" i="18"/>
  <c r="O18" i="18"/>
  <c r="O56" i="18"/>
  <c r="O64" i="18"/>
  <c r="N18" i="18"/>
  <c r="N56" i="18"/>
  <c r="N64" i="18"/>
  <c r="M18" i="18"/>
  <c r="M56" i="18"/>
  <c r="M64" i="18"/>
  <c r="L18" i="18"/>
  <c r="L56" i="18"/>
  <c r="L64" i="18"/>
  <c r="K18" i="18"/>
  <c r="K56" i="18"/>
  <c r="K64" i="18"/>
  <c r="J18" i="18"/>
  <c r="J56" i="18"/>
  <c r="J64" i="18"/>
  <c r="I18" i="18"/>
  <c r="I56" i="18"/>
  <c r="I64" i="18"/>
  <c r="H18" i="18"/>
  <c r="H56" i="18"/>
  <c r="H64" i="18"/>
  <c r="G18" i="18"/>
  <c r="G56" i="18"/>
  <c r="G64" i="18"/>
  <c r="Q10" i="18"/>
  <c r="Q48" i="18"/>
  <c r="Q14" i="18"/>
  <c r="Q52" i="18"/>
  <c r="Q15" i="18"/>
  <c r="Q53" i="18"/>
  <c r="Q17" i="18"/>
  <c r="Q55" i="18"/>
  <c r="Q63" i="18"/>
  <c r="P10" i="18"/>
  <c r="P48" i="18"/>
  <c r="P14" i="18"/>
  <c r="P52" i="18"/>
  <c r="P15" i="18"/>
  <c r="P53" i="18"/>
  <c r="P17" i="18"/>
  <c r="P55" i="18"/>
  <c r="P63" i="18"/>
  <c r="O10" i="18"/>
  <c r="O48" i="18"/>
  <c r="O14" i="18"/>
  <c r="O52" i="18"/>
  <c r="O15" i="18"/>
  <c r="O53" i="18"/>
  <c r="O17" i="18"/>
  <c r="O55" i="18"/>
  <c r="O63" i="18"/>
  <c r="N10" i="18"/>
  <c r="N48" i="18"/>
  <c r="N14" i="18"/>
  <c r="N52" i="18"/>
  <c r="N15" i="18"/>
  <c r="N53" i="18"/>
  <c r="N17" i="18"/>
  <c r="N55" i="18"/>
  <c r="N63" i="18"/>
  <c r="M10" i="18"/>
  <c r="M48" i="18"/>
  <c r="M14" i="18"/>
  <c r="M52" i="18"/>
  <c r="M15" i="18"/>
  <c r="M53" i="18"/>
  <c r="M17" i="18"/>
  <c r="M55" i="18"/>
  <c r="M63" i="18"/>
  <c r="L10" i="18"/>
  <c r="L48" i="18"/>
  <c r="L14" i="18"/>
  <c r="L52" i="18"/>
  <c r="L15" i="18"/>
  <c r="L53" i="18"/>
  <c r="L17" i="18"/>
  <c r="L55" i="18"/>
  <c r="L63" i="18"/>
  <c r="K10" i="18"/>
  <c r="K48" i="18"/>
  <c r="K14" i="18"/>
  <c r="K52" i="18"/>
  <c r="K15" i="18"/>
  <c r="K53" i="18"/>
  <c r="K17" i="18"/>
  <c r="K55" i="18"/>
  <c r="K63" i="18"/>
  <c r="J10" i="18"/>
  <c r="J48" i="18"/>
  <c r="J14" i="18"/>
  <c r="J52" i="18"/>
  <c r="J15" i="18"/>
  <c r="J53" i="18"/>
  <c r="J17" i="18"/>
  <c r="J55" i="18"/>
  <c r="J63" i="18"/>
  <c r="I10" i="18"/>
  <c r="I48" i="18"/>
  <c r="I14" i="18"/>
  <c r="I52" i="18"/>
  <c r="I15" i="18"/>
  <c r="I53" i="18"/>
  <c r="I17" i="18"/>
  <c r="I55" i="18"/>
  <c r="I63" i="18"/>
  <c r="H10" i="18"/>
  <c r="H48" i="18"/>
  <c r="H14" i="18"/>
  <c r="H52" i="18"/>
  <c r="H15" i="18"/>
  <c r="H53" i="18"/>
  <c r="H17" i="18"/>
  <c r="H55" i="18"/>
  <c r="H63" i="18"/>
  <c r="G10" i="18"/>
  <c r="G48" i="18"/>
  <c r="G14" i="18"/>
  <c r="G52" i="18"/>
  <c r="G15" i="18"/>
  <c r="G53" i="18"/>
  <c r="G17" i="18"/>
  <c r="G55" i="18"/>
  <c r="G63" i="18"/>
  <c r="Q9" i="18"/>
  <c r="Q47" i="18"/>
  <c r="Q12" i="18"/>
  <c r="Q50" i="18"/>
  <c r="Q13" i="18"/>
  <c r="Q51" i="18"/>
  <c r="Q62" i="18"/>
  <c r="P9" i="18"/>
  <c r="P47" i="18"/>
  <c r="P12" i="18"/>
  <c r="P50" i="18"/>
  <c r="P13" i="18"/>
  <c r="P51" i="18"/>
  <c r="P62" i="18"/>
  <c r="O9" i="18"/>
  <c r="O47" i="18"/>
  <c r="O12" i="18"/>
  <c r="O50" i="18"/>
  <c r="O13" i="18"/>
  <c r="O51" i="18"/>
  <c r="O62" i="18"/>
  <c r="N9" i="18"/>
  <c r="N47" i="18"/>
  <c r="N12" i="18"/>
  <c r="N50" i="18"/>
  <c r="N13" i="18"/>
  <c r="N51" i="18"/>
  <c r="N62" i="18"/>
  <c r="M9" i="18"/>
  <c r="M47" i="18"/>
  <c r="M12" i="18"/>
  <c r="M50" i="18"/>
  <c r="M13" i="18"/>
  <c r="M51" i="18"/>
  <c r="M62" i="18"/>
  <c r="L9" i="18"/>
  <c r="L47" i="18"/>
  <c r="L12" i="18"/>
  <c r="L50" i="18"/>
  <c r="L13" i="18"/>
  <c r="L51" i="18"/>
  <c r="L62" i="18"/>
  <c r="K9" i="18"/>
  <c r="K47" i="18"/>
  <c r="K12" i="18"/>
  <c r="K50" i="18"/>
  <c r="K13" i="18"/>
  <c r="K51" i="18"/>
  <c r="K62" i="18"/>
  <c r="J9" i="18"/>
  <c r="J47" i="18"/>
  <c r="J12" i="18"/>
  <c r="J50" i="18"/>
  <c r="J13" i="18"/>
  <c r="J51" i="18"/>
  <c r="J62" i="18"/>
  <c r="I9" i="18"/>
  <c r="I47" i="18"/>
  <c r="I12" i="18"/>
  <c r="I50" i="18"/>
  <c r="I13" i="18"/>
  <c r="I51" i="18"/>
  <c r="I62" i="18"/>
  <c r="H9" i="18"/>
  <c r="H47" i="18"/>
  <c r="H12" i="18"/>
  <c r="H50" i="18"/>
  <c r="H13" i="18"/>
  <c r="H51" i="18"/>
  <c r="H62" i="18"/>
  <c r="G9" i="18"/>
  <c r="G47" i="18"/>
  <c r="G12" i="18"/>
  <c r="G50" i="18"/>
  <c r="G13" i="18"/>
  <c r="G51" i="18"/>
  <c r="G62" i="18"/>
  <c r="Q8" i="18"/>
  <c r="Q46" i="18"/>
  <c r="Q61" i="18"/>
  <c r="P8" i="18"/>
  <c r="P46" i="18"/>
  <c r="P61" i="18"/>
  <c r="O8" i="18"/>
  <c r="O46" i="18"/>
  <c r="O61" i="18"/>
  <c r="N8" i="18"/>
  <c r="N46" i="18"/>
  <c r="N61" i="18"/>
  <c r="M8" i="18"/>
  <c r="M46" i="18"/>
  <c r="M61" i="18"/>
  <c r="L8" i="18"/>
  <c r="L46" i="18"/>
  <c r="L61" i="18"/>
  <c r="K8" i="18"/>
  <c r="K46" i="18"/>
  <c r="K61" i="18"/>
  <c r="J8" i="18"/>
  <c r="J46" i="18"/>
  <c r="J61" i="18"/>
  <c r="I8" i="18"/>
  <c r="I46" i="18"/>
  <c r="I61" i="18"/>
  <c r="H8" i="18"/>
  <c r="H46" i="18"/>
  <c r="H61" i="18"/>
  <c r="G8" i="18"/>
  <c r="G46" i="18"/>
  <c r="G61" i="18"/>
  <c r="F10" i="18"/>
  <c r="F48" i="18"/>
  <c r="F14" i="18"/>
  <c r="F52" i="18"/>
  <c r="F15" i="18"/>
  <c r="F53" i="18"/>
  <c r="F17" i="18"/>
  <c r="F55" i="18"/>
  <c r="F63" i="18"/>
  <c r="Q24" i="20"/>
  <c r="Q25" i="20"/>
  <c r="Q26" i="20"/>
  <c r="Q27" i="20"/>
  <c r="Q28" i="20"/>
  <c r="Q66" i="20"/>
  <c r="Q74" i="20"/>
  <c r="P24" i="20"/>
  <c r="P25" i="20"/>
  <c r="P26" i="20"/>
  <c r="P27" i="20"/>
  <c r="P28" i="20"/>
  <c r="P66" i="20"/>
  <c r="P74" i="20"/>
  <c r="O24" i="20"/>
  <c r="O25" i="20"/>
  <c r="O26" i="20"/>
  <c r="O27" i="20"/>
  <c r="O28" i="20"/>
  <c r="O66" i="20"/>
  <c r="O74" i="20"/>
  <c r="N24" i="20"/>
  <c r="N25" i="20"/>
  <c r="N26" i="20"/>
  <c r="N27" i="20"/>
  <c r="N28" i="20"/>
  <c r="N66" i="20"/>
  <c r="N74" i="20"/>
  <c r="M24" i="20"/>
  <c r="M25" i="20"/>
  <c r="M26" i="20"/>
  <c r="M27" i="20"/>
  <c r="M28" i="20"/>
  <c r="M66" i="20"/>
  <c r="M74" i="20"/>
  <c r="L24" i="20"/>
  <c r="L25" i="20"/>
  <c r="L26" i="20"/>
  <c r="L27" i="20"/>
  <c r="L28" i="20"/>
  <c r="L66" i="20"/>
  <c r="L74" i="20"/>
  <c r="K24" i="20"/>
  <c r="K25" i="20"/>
  <c r="K26" i="20"/>
  <c r="K27" i="20"/>
  <c r="K28" i="20"/>
  <c r="K66" i="20"/>
  <c r="K74" i="20"/>
  <c r="J24" i="20"/>
  <c r="J25" i="20"/>
  <c r="J26" i="20"/>
  <c r="J27" i="20"/>
  <c r="J28" i="20"/>
  <c r="J66" i="20"/>
  <c r="J74" i="20"/>
  <c r="I24" i="20"/>
  <c r="I25" i="20"/>
  <c r="I26" i="20"/>
  <c r="I27" i="20"/>
  <c r="I28" i="20"/>
  <c r="I66" i="20"/>
  <c r="I74" i="20"/>
  <c r="H24" i="20"/>
  <c r="H25" i="20"/>
  <c r="H26" i="20"/>
  <c r="H27" i="20"/>
  <c r="H28" i="20"/>
  <c r="H66" i="20"/>
  <c r="H74" i="20"/>
  <c r="G24" i="20"/>
  <c r="G25" i="20"/>
  <c r="G26" i="20"/>
  <c r="G27" i="20"/>
  <c r="G28" i="20"/>
  <c r="G66" i="20"/>
  <c r="G74" i="20"/>
  <c r="Q14" i="20"/>
  <c r="Q58" i="20"/>
  <c r="Q18" i="20"/>
  <c r="Q62" i="20"/>
  <c r="Q19" i="20"/>
  <c r="Q63" i="20"/>
  <c r="Q21" i="20"/>
  <c r="Q22" i="20"/>
  <c r="Q23" i="20"/>
  <c r="Q65" i="20"/>
  <c r="Q73" i="20"/>
  <c r="P14" i="20"/>
  <c r="P58" i="20"/>
  <c r="P18" i="20"/>
  <c r="P62" i="20"/>
  <c r="P19" i="20"/>
  <c r="P63" i="20"/>
  <c r="P21" i="20"/>
  <c r="P22" i="20"/>
  <c r="P23" i="20"/>
  <c r="P65" i="20"/>
  <c r="P73" i="20"/>
  <c r="O14" i="20"/>
  <c r="O58" i="20"/>
  <c r="O18" i="20"/>
  <c r="O62" i="20"/>
  <c r="O19" i="20"/>
  <c r="O63" i="20"/>
  <c r="O21" i="20"/>
  <c r="O22" i="20"/>
  <c r="O23" i="20"/>
  <c r="O65" i="20"/>
  <c r="O73" i="20"/>
  <c r="N14" i="20"/>
  <c r="N58" i="20"/>
  <c r="N18" i="20"/>
  <c r="N62" i="20"/>
  <c r="N19" i="20"/>
  <c r="N63" i="20"/>
  <c r="N21" i="20"/>
  <c r="N22" i="20"/>
  <c r="N23" i="20"/>
  <c r="N65" i="20"/>
  <c r="N73" i="20"/>
  <c r="M14" i="20"/>
  <c r="M58" i="20"/>
  <c r="M18" i="20"/>
  <c r="M62" i="20"/>
  <c r="M19" i="20"/>
  <c r="M63" i="20"/>
  <c r="M21" i="20"/>
  <c r="M22" i="20"/>
  <c r="M23" i="20"/>
  <c r="M65" i="20"/>
  <c r="M73" i="20"/>
  <c r="L14" i="20"/>
  <c r="L58" i="20"/>
  <c r="L18" i="20"/>
  <c r="L62" i="20"/>
  <c r="L19" i="20"/>
  <c r="L63" i="20"/>
  <c r="L21" i="20"/>
  <c r="L22" i="20"/>
  <c r="L23" i="20"/>
  <c r="L65" i="20"/>
  <c r="L73" i="20"/>
  <c r="K14" i="20"/>
  <c r="K58" i="20"/>
  <c r="K18" i="20"/>
  <c r="K62" i="20"/>
  <c r="K19" i="20"/>
  <c r="K63" i="20"/>
  <c r="K21" i="20"/>
  <c r="K22" i="20"/>
  <c r="K23" i="20"/>
  <c r="K65" i="20"/>
  <c r="K73" i="20"/>
  <c r="J14" i="20"/>
  <c r="J58" i="20"/>
  <c r="J18" i="20"/>
  <c r="J62" i="20"/>
  <c r="J19" i="20"/>
  <c r="J63" i="20"/>
  <c r="J21" i="20"/>
  <c r="J22" i="20"/>
  <c r="J23" i="20"/>
  <c r="J65" i="20"/>
  <c r="J73" i="20"/>
  <c r="I14" i="20"/>
  <c r="I58" i="20"/>
  <c r="I18" i="20"/>
  <c r="I62" i="20"/>
  <c r="I19" i="20"/>
  <c r="I63" i="20"/>
  <c r="I21" i="20"/>
  <c r="I22" i="20"/>
  <c r="I23" i="20"/>
  <c r="I65" i="20"/>
  <c r="I73" i="20"/>
  <c r="H14" i="20"/>
  <c r="H58" i="20"/>
  <c r="H18" i="20"/>
  <c r="H62" i="20"/>
  <c r="H19" i="20"/>
  <c r="H63" i="20"/>
  <c r="H21" i="20"/>
  <c r="H22" i="20"/>
  <c r="H23" i="20"/>
  <c r="H65" i="20"/>
  <c r="H73" i="20"/>
  <c r="G14" i="20"/>
  <c r="G58" i="20"/>
  <c r="G18" i="20"/>
  <c r="G62" i="20"/>
  <c r="G19" i="20"/>
  <c r="G63" i="20"/>
  <c r="G21" i="20"/>
  <c r="G22" i="20"/>
  <c r="G23" i="20"/>
  <c r="G65" i="20"/>
  <c r="G73" i="20"/>
  <c r="Q11" i="20"/>
  <c r="Q12" i="20"/>
  <c r="Q13" i="20"/>
  <c r="Q57" i="20"/>
  <c r="Q16" i="20"/>
  <c r="Q60" i="20"/>
  <c r="Q17" i="20"/>
  <c r="Q61" i="20"/>
  <c r="Q72" i="20"/>
  <c r="P11" i="20"/>
  <c r="P12" i="20"/>
  <c r="P13" i="20"/>
  <c r="P57" i="20"/>
  <c r="P16" i="20"/>
  <c r="P60" i="20"/>
  <c r="P17" i="20"/>
  <c r="P61" i="20"/>
  <c r="P72" i="20"/>
  <c r="O11" i="20"/>
  <c r="O12" i="20"/>
  <c r="O13" i="20"/>
  <c r="O57" i="20"/>
  <c r="O16" i="20"/>
  <c r="O60" i="20"/>
  <c r="O17" i="20"/>
  <c r="O61" i="20"/>
  <c r="O72" i="20"/>
  <c r="N11" i="20"/>
  <c r="N12" i="20"/>
  <c r="N13" i="20"/>
  <c r="N57" i="20"/>
  <c r="N16" i="20"/>
  <c r="N60" i="20"/>
  <c r="N17" i="20"/>
  <c r="N61" i="20"/>
  <c r="N72" i="20"/>
  <c r="M11" i="20"/>
  <c r="M12" i="20"/>
  <c r="M13" i="20"/>
  <c r="M57" i="20"/>
  <c r="M16" i="20"/>
  <c r="M60" i="20"/>
  <c r="M17" i="20"/>
  <c r="M61" i="20"/>
  <c r="M72" i="20"/>
  <c r="L11" i="20"/>
  <c r="L12" i="20"/>
  <c r="L13" i="20"/>
  <c r="L57" i="20"/>
  <c r="L16" i="20"/>
  <c r="L60" i="20"/>
  <c r="L17" i="20"/>
  <c r="L61" i="20"/>
  <c r="L72" i="20"/>
  <c r="K11" i="20"/>
  <c r="K12" i="20"/>
  <c r="K13" i="20"/>
  <c r="K57" i="20"/>
  <c r="K16" i="20"/>
  <c r="K60" i="20"/>
  <c r="K17" i="20"/>
  <c r="K61" i="20"/>
  <c r="K72" i="20"/>
  <c r="J11" i="20"/>
  <c r="J12" i="20"/>
  <c r="J13" i="20"/>
  <c r="J57" i="20"/>
  <c r="J16" i="20"/>
  <c r="J60" i="20"/>
  <c r="J17" i="20"/>
  <c r="J61" i="20"/>
  <c r="J72" i="20"/>
  <c r="I11" i="20"/>
  <c r="I12" i="20"/>
  <c r="I13" i="20"/>
  <c r="I57" i="20"/>
  <c r="I16" i="20"/>
  <c r="I60" i="20"/>
  <c r="I17" i="20"/>
  <c r="I61" i="20"/>
  <c r="I72" i="20"/>
  <c r="H11" i="20"/>
  <c r="H12" i="20"/>
  <c r="H13" i="20"/>
  <c r="H57" i="20"/>
  <c r="H16" i="20"/>
  <c r="H60" i="20"/>
  <c r="H17" i="20"/>
  <c r="H61" i="20"/>
  <c r="H72" i="20"/>
  <c r="G11" i="20"/>
  <c r="G12" i="20"/>
  <c r="G13" i="20"/>
  <c r="G57" i="20"/>
  <c r="G16" i="20"/>
  <c r="G60" i="20"/>
  <c r="G17" i="20"/>
  <c r="G61" i="20"/>
  <c r="G72" i="20"/>
  <c r="Q10" i="20"/>
  <c r="Q56" i="20"/>
  <c r="Q71" i="20"/>
  <c r="P10" i="20"/>
  <c r="P56" i="20"/>
  <c r="P71" i="20"/>
  <c r="O10" i="20"/>
  <c r="O56" i="20"/>
  <c r="O71" i="20"/>
  <c r="N10" i="20"/>
  <c r="N56" i="20"/>
  <c r="N71" i="20"/>
  <c r="M10" i="20"/>
  <c r="M56" i="20"/>
  <c r="M71" i="20"/>
  <c r="L10" i="20"/>
  <c r="L56" i="20"/>
  <c r="L71" i="20"/>
  <c r="K10" i="20"/>
  <c r="K56" i="20"/>
  <c r="K71" i="20"/>
  <c r="J10" i="20"/>
  <c r="J56" i="20"/>
  <c r="J71" i="20"/>
  <c r="I10" i="20"/>
  <c r="I56" i="20"/>
  <c r="I71" i="20"/>
  <c r="H10" i="20"/>
  <c r="H56" i="20"/>
  <c r="H71" i="20"/>
  <c r="G10" i="20"/>
  <c r="G56" i="20"/>
  <c r="G71" i="20"/>
  <c r="F14" i="20"/>
  <c r="F58" i="20"/>
  <c r="F18" i="20"/>
  <c r="F62" i="20"/>
  <c r="F19" i="20"/>
  <c r="F63" i="20"/>
  <c r="F21" i="20"/>
  <c r="F23" i="20"/>
  <c r="F65" i="20"/>
  <c r="F73" i="20"/>
  <c r="R73" i="20"/>
  <c r="F46" i="20"/>
  <c r="G5" i="20"/>
  <c r="G6" i="20"/>
  <c r="G7" i="20"/>
  <c r="G15" i="20"/>
  <c r="G20" i="20"/>
  <c r="G30" i="20"/>
  <c r="G32" i="20"/>
  <c r="G38" i="20"/>
  <c r="G40" i="20"/>
  <c r="G46" i="20"/>
  <c r="H5" i="20"/>
  <c r="H6" i="20"/>
  <c r="H7" i="20"/>
  <c r="H15" i="20"/>
  <c r="H20" i="20"/>
  <c r="H30" i="20"/>
  <c r="H32" i="20"/>
  <c r="H38" i="20"/>
  <c r="H40" i="20"/>
  <c r="H46" i="20"/>
  <c r="I5" i="20"/>
  <c r="I6" i="20"/>
  <c r="I7" i="20"/>
  <c r="I15" i="20"/>
  <c r="I20" i="20"/>
  <c r="I30" i="20"/>
  <c r="I32" i="20"/>
  <c r="I38" i="20"/>
  <c r="I40" i="20"/>
  <c r="I46" i="20"/>
  <c r="J5" i="20"/>
  <c r="J6" i="20"/>
  <c r="J7" i="20"/>
  <c r="J15" i="20"/>
  <c r="J20" i="20"/>
  <c r="J30" i="20"/>
  <c r="J32" i="20"/>
  <c r="J38" i="20"/>
  <c r="J40" i="20"/>
  <c r="J46" i="20"/>
  <c r="K5" i="20"/>
  <c r="K6" i="20"/>
  <c r="K7" i="20"/>
  <c r="K15" i="20"/>
  <c r="K20" i="20"/>
  <c r="K30" i="20"/>
  <c r="K32" i="20"/>
  <c r="K38" i="20"/>
  <c r="K40" i="20"/>
  <c r="K46" i="20"/>
  <c r="L5" i="20"/>
  <c r="L6" i="20"/>
  <c r="L7" i="20"/>
  <c r="L15" i="20"/>
  <c r="L20" i="20"/>
  <c r="L30" i="20"/>
  <c r="L32" i="20"/>
  <c r="L38" i="20"/>
  <c r="L40" i="20"/>
  <c r="L46" i="20"/>
  <c r="M5" i="20"/>
  <c r="M6" i="20"/>
  <c r="M7" i="20"/>
  <c r="M15" i="20"/>
  <c r="M20" i="20"/>
  <c r="M30" i="20"/>
  <c r="M32" i="20"/>
  <c r="M38" i="20"/>
  <c r="M40" i="20"/>
  <c r="M46" i="20"/>
  <c r="N5" i="20"/>
  <c r="N6" i="20"/>
  <c r="N7" i="20"/>
  <c r="N15" i="20"/>
  <c r="N20" i="20"/>
  <c r="N30" i="20"/>
  <c r="N32" i="20"/>
  <c r="N38" i="20"/>
  <c r="N40" i="20"/>
  <c r="N46" i="20"/>
  <c r="O5" i="20"/>
  <c r="O6" i="20"/>
  <c r="O7" i="20"/>
  <c r="O15" i="20"/>
  <c r="O20" i="20"/>
  <c r="O30" i="20"/>
  <c r="O32" i="20"/>
  <c r="O38" i="20"/>
  <c r="O40" i="20"/>
  <c r="O46" i="20"/>
  <c r="P5" i="20"/>
  <c r="P6" i="20"/>
  <c r="P7" i="20"/>
  <c r="P15" i="20"/>
  <c r="P20" i="20"/>
  <c r="P30" i="20"/>
  <c r="P32" i="20"/>
  <c r="P38" i="20"/>
  <c r="P40" i="20"/>
  <c r="P46" i="20"/>
  <c r="Q5" i="20"/>
  <c r="Q6" i="20"/>
  <c r="Q7" i="20"/>
  <c r="Q15" i="20"/>
  <c r="Q20" i="20"/>
  <c r="Q30" i="20"/>
  <c r="Q32" i="20"/>
  <c r="Q38" i="20"/>
  <c r="Q40" i="20"/>
  <c r="Q46" i="20"/>
  <c r="Q90" i="20"/>
  <c r="R74" i="20"/>
  <c r="R68" i="20"/>
  <c r="Q53" i="20"/>
  <c r="R53" i="20"/>
  <c r="R76" i="20"/>
  <c r="S73" i="20"/>
  <c r="S53" i="20"/>
  <c r="T73" i="20"/>
  <c r="T53" i="20"/>
  <c r="U73" i="20"/>
  <c r="U53" i="20"/>
  <c r="V73" i="20"/>
  <c r="V53" i="20"/>
  <c r="W73" i="20"/>
  <c r="W53" i="20"/>
  <c r="X73" i="20"/>
  <c r="X53" i="20"/>
  <c r="Y73" i="20"/>
  <c r="Y53" i="20"/>
  <c r="Z73" i="20"/>
  <c r="Z53" i="20"/>
  <c r="AA73" i="20"/>
  <c r="AA53" i="20"/>
  <c r="AB73" i="20"/>
  <c r="AB53" i="20"/>
  <c r="AC73" i="20"/>
  <c r="AC53" i="20"/>
  <c r="AD73" i="20"/>
  <c r="AD53" i="20"/>
  <c r="AE73" i="20"/>
  <c r="AE53" i="20"/>
  <c r="Z6" i="19"/>
  <c r="Y6" i="19"/>
  <c r="X6" i="19"/>
  <c r="W6" i="19"/>
  <c r="V6" i="19"/>
  <c r="U6" i="19"/>
  <c r="T6" i="19"/>
  <c r="S6" i="19"/>
  <c r="R6" i="19"/>
  <c r="Q6" i="19"/>
  <c r="P6" i="19"/>
  <c r="O6" i="19"/>
  <c r="N6" i="19"/>
  <c r="M6" i="19"/>
  <c r="L6" i="19"/>
  <c r="P90" i="20"/>
  <c r="K6" i="19"/>
  <c r="O90" i="20"/>
  <c r="J6" i="19"/>
  <c r="N90" i="20"/>
  <c r="I6" i="19"/>
  <c r="M90" i="20"/>
  <c r="H6" i="19"/>
  <c r="L90" i="20"/>
  <c r="G6" i="19"/>
  <c r="K90" i="20"/>
  <c r="F6" i="19"/>
  <c r="J90" i="20"/>
  <c r="E6" i="19"/>
  <c r="I90" i="20"/>
  <c r="D6" i="19"/>
  <c r="H90" i="20"/>
  <c r="C6" i="19"/>
  <c r="G90" i="20"/>
  <c r="B6" i="19"/>
  <c r="Q64" i="20"/>
  <c r="P64" i="20"/>
  <c r="O64" i="20"/>
  <c r="N64" i="20"/>
  <c r="M64" i="20"/>
  <c r="L64" i="20"/>
  <c r="K64" i="20"/>
  <c r="J64" i="20"/>
  <c r="I64" i="20"/>
  <c r="H64" i="20"/>
  <c r="G64" i="20"/>
  <c r="Q59" i="20"/>
  <c r="P59" i="20"/>
  <c r="O59" i="20"/>
  <c r="N59" i="20"/>
  <c r="M59" i="20"/>
  <c r="L59" i="20"/>
  <c r="K59" i="20"/>
  <c r="J59" i="20"/>
  <c r="I59" i="20"/>
  <c r="H59" i="20"/>
  <c r="G59" i="20"/>
  <c r="F24" i="20"/>
  <c r="F28" i="20"/>
  <c r="F66" i="20"/>
  <c r="F11" i="20"/>
  <c r="F13" i="20"/>
  <c r="F57" i="20"/>
  <c r="P53" i="20"/>
  <c r="O53" i="20"/>
  <c r="N53" i="20"/>
  <c r="M53" i="20"/>
  <c r="L53" i="20"/>
  <c r="K53" i="20"/>
  <c r="J53" i="20"/>
  <c r="I53" i="20"/>
  <c r="H53" i="20"/>
  <c r="G53" i="20"/>
  <c r="F5" i="20"/>
  <c r="F7" i="20"/>
  <c r="F53" i="20"/>
  <c r="F10" i="20"/>
  <c r="F15" i="20"/>
  <c r="F16" i="20"/>
  <c r="F17" i="20"/>
  <c r="F20" i="20"/>
  <c r="F30" i="20"/>
  <c r="F32" i="20"/>
  <c r="F90" i="20"/>
  <c r="Q88" i="20"/>
  <c r="P88" i="20"/>
  <c r="O88" i="20"/>
  <c r="N88" i="20"/>
  <c r="M88" i="20"/>
  <c r="L88" i="20"/>
  <c r="K88" i="20"/>
  <c r="J88" i="20"/>
  <c r="I88" i="20"/>
  <c r="H88" i="20"/>
  <c r="G88" i="20"/>
  <c r="F88" i="20"/>
  <c r="AE86" i="20"/>
  <c r="AD86" i="20"/>
  <c r="AC86" i="20"/>
  <c r="AB86" i="20"/>
  <c r="AA86" i="20"/>
  <c r="Z86" i="20"/>
  <c r="Y86" i="20"/>
  <c r="X86" i="20"/>
  <c r="W86" i="20"/>
  <c r="V86" i="20"/>
  <c r="U86" i="20"/>
  <c r="T86" i="20"/>
  <c r="S86" i="20"/>
  <c r="R86" i="20"/>
  <c r="Q42" i="20"/>
  <c r="Q86" i="20"/>
  <c r="P42" i="20"/>
  <c r="P86" i="20"/>
  <c r="O42" i="20"/>
  <c r="O86" i="20"/>
  <c r="N42" i="20"/>
  <c r="N86" i="20"/>
  <c r="M42" i="20"/>
  <c r="M86" i="20"/>
  <c r="L42" i="20"/>
  <c r="L86" i="20"/>
  <c r="K42" i="20"/>
  <c r="K86" i="20"/>
  <c r="J42" i="20"/>
  <c r="J86" i="20"/>
  <c r="I42" i="20"/>
  <c r="I86" i="20"/>
  <c r="H42" i="20"/>
  <c r="H86" i="20"/>
  <c r="G42" i="20"/>
  <c r="G86" i="20"/>
  <c r="F42" i="20"/>
  <c r="F86" i="20"/>
  <c r="AE85" i="20"/>
  <c r="AD85" i="20"/>
  <c r="AC85" i="20"/>
  <c r="AB85" i="20"/>
  <c r="AA85" i="20"/>
  <c r="Z85" i="20"/>
  <c r="Y85" i="20"/>
  <c r="X85" i="20"/>
  <c r="W85" i="20"/>
  <c r="V85" i="20"/>
  <c r="U85" i="20"/>
  <c r="T85" i="20"/>
  <c r="S85" i="20"/>
  <c r="R84" i="20"/>
  <c r="R85" i="20"/>
  <c r="Q41" i="20"/>
  <c r="Q85" i="20"/>
  <c r="P41" i="20"/>
  <c r="P85" i="20"/>
  <c r="O41" i="20"/>
  <c r="O85" i="20"/>
  <c r="N41" i="20"/>
  <c r="N85" i="20"/>
  <c r="M41" i="20"/>
  <c r="M85" i="20"/>
  <c r="L41" i="20"/>
  <c r="L85" i="20"/>
  <c r="K41" i="20"/>
  <c r="K85" i="20"/>
  <c r="J41" i="20"/>
  <c r="J85" i="20"/>
  <c r="I41" i="20"/>
  <c r="I85" i="20"/>
  <c r="H41" i="20"/>
  <c r="H85" i="20"/>
  <c r="G41" i="20"/>
  <c r="G85" i="20"/>
  <c r="F38" i="20"/>
  <c r="F40" i="20"/>
  <c r="F41" i="20"/>
  <c r="F85" i="20"/>
  <c r="Q84" i="20"/>
  <c r="P84" i="20"/>
  <c r="O84" i="20"/>
  <c r="N84" i="20"/>
  <c r="M84" i="20"/>
  <c r="L84" i="20"/>
  <c r="K84" i="20"/>
  <c r="J84" i="20"/>
  <c r="I84" i="20"/>
  <c r="H84" i="20"/>
  <c r="G84" i="20"/>
  <c r="F84" i="20"/>
  <c r="Q82" i="20"/>
  <c r="P82" i="20"/>
  <c r="O82" i="20"/>
  <c r="N82" i="20"/>
  <c r="M82" i="20"/>
  <c r="L82" i="20"/>
  <c r="K82" i="20"/>
  <c r="J82" i="20"/>
  <c r="I82" i="20"/>
  <c r="H82" i="20"/>
  <c r="G82" i="20"/>
  <c r="F82" i="20"/>
  <c r="Q80" i="20"/>
  <c r="P80" i="20"/>
  <c r="O80" i="20"/>
  <c r="N80" i="20"/>
  <c r="M80" i="20"/>
  <c r="L80" i="20"/>
  <c r="K80" i="20"/>
  <c r="J80" i="20"/>
  <c r="I80" i="20"/>
  <c r="H80" i="20"/>
  <c r="G80" i="20"/>
  <c r="F80" i="20"/>
  <c r="Q79" i="20"/>
  <c r="P79" i="20"/>
  <c r="O79" i="20"/>
  <c r="N79" i="20"/>
  <c r="M79" i="20"/>
  <c r="L79" i="20"/>
  <c r="K79" i="20"/>
  <c r="J79" i="20"/>
  <c r="I79" i="20"/>
  <c r="H79" i="20"/>
  <c r="G79" i="20"/>
  <c r="F79" i="20"/>
  <c r="Q76" i="20"/>
  <c r="P76" i="20"/>
  <c r="O76" i="20"/>
  <c r="N76" i="20"/>
  <c r="M76" i="20"/>
  <c r="L76" i="20"/>
  <c r="K76" i="20"/>
  <c r="J76" i="20"/>
  <c r="I76" i="20"/>
  <c r="H76" i="20"/>
  <c r="G76" i="20"/>
  <c r="F76" i="20"/>
  <c r="F74" i="20"/>
  <c r="F60" i="20"/>
  <c r="F61" i="20"/>
  <c r="F72" i="20"/>
  <c r="F56" i="20"/>
  <c r="F71" i="20"/>
  <c r="Q68" i="20"/>
  <c r="P68" i="20"/>
  <c r="O68" i="20"/>
  <c r="N68" i="20"/>
  <c r="M68" i="20"/>
  <c r="L68" i="20"/>
  <c r="K68" i="20"/>
  <c r="J68" i="20"/>
  <c r="I68" i="20"/>
  <c r="H68" i="20"/>
  <c r="G68" i="20"/>
  <c r="F68" i="20"/>
  <c r="F64" i="20"/>
  <c r="F59" i="20"/>
  <c r="R63" i="18"/>
  <c r="F36" i="18"/>
  <c r="G5" i="18"/>
  <c r="G11" i="18"/>
  <c r="G16" i="18"/>
  <c r="G20" i="18"/>
  <c r="G22" i="18"/>
  <c r="G28" i="18"/>
  <c r="G30" i="18"/>
  <c r="G36" i="18"/>
  <c r="H5" i="18"/>
  <c r="H11" i="18"/>
  <c r="H16" i="18"/>
  <c r="H20" i="18"/>
  <c r="H22" i="18"/>
  <c r="H28" i="18"/>
  <c r="H30" i="18"/>
  <c r="H36" i="18"/>
  <c r="I5" i="18"/>
  <c r="I11" i="18"/>
  <c r="I16" i="18"/>
  <c r="I20" i="18"/>
  <c r="I22" i="18"/>
  <c r="I28" i="18"/>
  <c r="I30" i="18"/>
  <c r="I36" i="18"/>
  <c r="J5" i="18"/>
  <c r="J11" i="18"/>
  <c r="J16" i="18"/>
  <c r="J20" i="18"/>
  <c r="J22" i="18"/>
  <c r="J28" i="18"/>
  <c r="J30" i="18"/>
  <c r="J36" i="18"/>
  <c r="K5" i="18"/>
  <c r="K11" i="18"/>
  <c r="K16" i="18"/>
  <c r="K20" i="18"/>
  <c r="K22" i="18"/>
  <c r="K28" i="18"/>
  <c r="K30" i="18"/>
  <c r="K36" i="18"/>
  <c r="L5" i="18"/>
  <c r="L11" i="18"/>
  <c r="L16" i="18"/>
  <c r="L20" i="18"/>
  <c r="L22" i="18"/>
  <c r="L28" i="18"/>
  <c r="L30" i="18"/>
  <c r="L36" i="18"/>
  <c r="M5" i="18"/>
  <c r="M11" i="18"/>
  <c r="M16" i="18"/>
  <c r="M20" i="18"/>
  <c r="M22" i="18"/>
  <c r="M28" i="18"/>
  <c r="M30" i="18"/>
  <c r="M36" i="18"/>
  <c r="N5" i="18"/>
  <c r="N11" i="18"/>
  <c r="N16" i="18"/>
  <c r="N20" i="18"/>
  <c r="N22" i="18"/>
  <c r="N28" i="18"/>
  <c r="N30" i="18"/>
  <c r="N36" i="18"/>
  <c r="O5" i="18"/>
  <c r="O11" i="18"/>
  <c r="O16" i="18"/>
  <c r="O20" i="18"/>
  <c r="O22" i="18"/>
  <c r="O28" i="18"/>
  <c r="O30" i="18"/>
  <c r="O36" i="18"/>
  <c r="P5" i="18"/>
  <c r="P11" i="18"/>
  <c r="P16" i="18"/>
  <c r="P20" i="18"/>
  <c r="P22" i="18"/>
  <c r="P28" i="18"/>
  <c r="P30" i="18"/>
  <c r="P36" i="18"/>
  <c r="Q5" i="18"/>
  <c r="Q11" i="18"/>
  <c r="Q16" i="18"/>
  <c r="Q20" i="18"/>
  <c r="Q22" i="18"/>
  <c r="Q28" i="18"/>
  <c r="Q30" i="18"/>
  <c r="Q36" i="18"/>
  <c r="Q80" i="18"/>
  <c r="R64" i="18"/>
  <c r="R58" i="18"/>
  <c r="Q43" i="18"/>
  <c r="R43" i="18"/>
  <c r="R66" i="18"/>
  <c r="S63" i="18"/>
  <c r="S43" i="18"/>
  <c r="T63" i="18"/>
  <c r="T43" i="18"/>
  <c r="U63" i="18"/>
  <c r="U43" i="18"/>
  <c r="V63" i="18"/>
  <c r="V43" i="18"/>
  <c r="W63" i="18"/>
  <c r="W43" i="18"/>
  <c r="X63" i="18"/>
  <c r="X43" i="18"/>
  <c r="Y63" i="18"/>
  <c r="Y43" i="18"/>
  <c r="Z63" i="18"/>
  <c r="Z43" i="18"/>
  <c r="AA63" i="18"/>
  <c r="AA43" i="18"/>
  <c r="AB63" i="18"/>
  <c r="AB43" i="18"/>
  <c r="AC63" i="18"/>
  <c r="AC43" i="18"/>
  <c r="AD63" i="18"/>
  <c r="AD43" i="18"/>
  <c r="AE63" i="18"/>
  <c r="AE43" i="18"/>
  <c r="Z4" i="19"/>
  <c r="Y4" i="19"/>
  <c r="X4" i="19"/>
  <c r="W4" i="19"/>
  <c r="V4" i="19"/>
  <c r="U4" i="19"/>
  <c r="T4" i="19"/>
  <c r="S4" i="19"/>
  <c r="R4" i="19"/>
  <c r="Q4" i="19"/>
  <c r="P4" i="19"/>
  <c r="O4" i="19"/>
  <c r="N4" i="19"/>
  <c r="M4" i="19"/>
  <c r="L4" i="19"/>
  <c r="P80" i="18"/>
  <c r="K4" i="19"/>
  <c r="O80" i="18"/>
  <c r="J4" i="19"/>
  <c r="N80" i="18"/>
  <c r="I4" i="19"/>
  <c r="M80" i="18"/>
  <c r="H4" i="19"/>
  <c r="L80" i="18"/>
  <c r="G4" i="19"/>
  <c r="K80" i="18"/>
  <c r="F4" i="19"/>
  <c r="J80" i="18"/>
  <c r="E4" i="19"/>
  <c r="I80" i="18"/>
  <c r="D4" i="19"/>
  <c r="H80" i="18"/>
  <c r="C4" i="19"/>
  <c r="G80" i="18"/>
  <c r="B4" i="19"/>
  <c r="AE76" i="18"/>
  <c r="AD76" i="18"/>
  <c r="AC76" i="18"/>
  <c r="AB76" i="18"/>
  <c r="AA76" i="18"/>
  <c r="Z76" i="18"/>
  <c r="Y76" i="18"/>
  <c r="X76" i="18"/>
  <c r="W76" i="18"/>
  <c r="V76" i="18"/>
  <c r="U76" i="18"/>
  <c r="T76" i="18"/>
  <c r="S76" i="18"/>
  <c r="AE75" i="18"/>
  <c r="AD75" i="18"/>
  <c r="AC75" i="18"/>
  <c r="AB75" i="18"/>
  <c r="AA75" i="18"/>
  <c r="Z75" i="18"/>
  <c r="Y75" i="18"/>
  <c r="X75" i="18"/>
  <c r="W75" i="18"/>
  <c r="V75" i="18"/>
  <c r="U75" i="18"/>
  <c r="T75" i="18"/>
  <c r="S75" i="18"/>
  <c r="R76" i="18"/>
  <c r="R74" i="18"/>
  <c r="R75" i="18"/>
  <c r="H34" i="14"/>
  <c r="F18" i="18"/>
  <c r="F56" i="18"/>
  <c r="F64" i="18"/>
  <c r="F9" i="18"/>
  <c r="F47" i="18"/>
  <c r="F12" i="18"/>
  <c r="F50" i="18"/>
  <c r="F13" i="18"/>
  <c r="F51" i="18"/>
  <c r="F62" i="18"/>
  <c r="F8" i="18"/>
  <c r="F46" i="18"/>
  <c r="F61" i="18"/>
  <c r="F49" i="11"/>
  <c r="F80" i="18"/>
  <c r="Q78" i="18"/>
  <c r="P78" i="18"/>
  <c r="O78" i="18"/>
  <c r="N78" i="18"/>
  <c r="M78" i="18"/>
  <c r="L78" i="18"/>
  <c r="K78" i="18"/>
  <c r="J78" i="18"/>
  <c r="I78" i="18"/>
  <c r="H78" i="18"/>
  <c r="G78" i="18"/>
  <c r="F78" i="18"/>
  <c r="Q32" i="18"/>
  <c r="Q76" i="18"/>
  <c r="P32" i="18"/>
  <c r="P76" i="18"/>
  <c r="O32" i="18"/>
  <c r="O76" i="18"/>
  <c r="N32" i="18"/>
  <c r="N76" i="18"/>
  <c r="M32" i="18"/>
  <c r="M76" i="18"/>
  <c r="L32" i="18"/>
  <c r="L76" i="18"/>
  <c r="K32" i="18"/>
  <c r="K76" i="18"/>
  <c r="J32" i="18"/>
  <c r="J76" i="18"/>
  <c r="I32" i="18"/>
  <c r="I76" i="18"/>
  <c r="H32" i="18"/>
  <c r="H76" i="18"/>
  <c r="G32" i="18"/>
  <c r="G76" i="18"/>
  <c r="F32" i="18"/>
  <c r="F76" i="18"/>
  <c r="Q31" i="18"/>
  <c r="Q75" i="18"/>
  <c r="P31" i="18"/>
  <c r="P75" i="18"/>
  <c r="O31" i="18"/>
  <c r="O75" i="18"/>
  <c r="N31" i="18"/>
  <c r="N75" i="18"/>
  <c r="M31" i="18"/>
  <c r="M75" i="18"/>
  <c r="L31" i="18"/>
  <c r="L75" i="18"/>
  <c r="K31" i="18"/>
  <c r="K75" i="18"/>
  <c r="J31" i="18"/>
  <c r="J75" i="18"/>
  <c r="I31" i="18"/>
  <c r="I75" i="18"/>
  <c r="H31" i="18"/>
  <c r="H75" i="18"/>
  <c r="G31" i="18"/>
  <c r="G75" i="18"/>
  <c r="F5" i="18"/>
  <c r="F11" i="18"/>
  <c r="F16" i="18"/>
  <c r="F20" i="18"/>
  <c r="F22" i="18"/>
  <c r="F28" i="18"/>
  <c r="F30" i="18"/>
  <c r="F31" i="18"/>
  <c r="F75" i="18"/>
  <c r="Q74" i="18"/>
  <c r="P74" i="18"/>
  <c r="O74" i="18"/>
  <c r="N74" i="18"/>
  <c r="M74" i="18"/>
  <c r="L74" i="18"/>
  <c r="K74" i="18"/>
  <c r="J74" i="18"/>
  <c r="I74" i="18"/>
  <c r="H74" i="18"/>
  <c r="G74" i="18"/>
  <c r="F74" i="18"/>
  <c r="Q72" i="18"/>
  <c r="P72" i="18"/>
  <c r="O72" i="18"/>
  <c r="N72" i="18"/>
  <c r="M72" i="18"/>
  <c r="L72" i="18"/>
  <c r="K72" i="18"/>
  <c r="J72" i="18"/>
  <c r="I72" i="18"/>
  <c r="H72" i="18"/>
  <c r="G72" i="18"/>
  <c r="F72" i="18"/>
  <c r="Q70" i="18"/>
  <c r="P70" i="18"/>
  <c r="O70" i="18"/>
  <c r="N70" i="18"/>
  <c r="M70" i="18"/>
  <c r="L70" i="18"/>
  <c r="K70" i="18"/>
  <c r="J70" i="18"/>
  <c r="I70" i="18"/>
  <c r="H70" i="18"/>
  <c r="G70" i="18"/>
  <c r="F70" i="18"/>
  <c r="Q69" i="18"/>
  <c r="P69" i="18"/>
  <c r="O69" i="18"/>
  <c r="N69" i="18"/>
  <c r="M69" i="18"/>
  <c r="L69" i="18"/>
  <c r="K69" i="18"/>
  <c r="J69" i="18"/>
  <c r="I69" i="18"/>
  <c r="H69" i="18"/>
  <c r="G69" i="18"/>
  <c r="F69" i="18"/>
  <c r="Q66" i="18"/>
  <c r="P66" i="18"/>
  <c r="O66" i="18"/>
  <c r="N66" i="18"/>
  <c r="M66" i="18"/>
  <c r="L66" i="18"/>
  <c r="K66" i="18"/>
  <c r="J66" i="18"/>
  <c r="I66" i="18"/>
  <c r="H66" i="18"/>
  <c r="G66" i="18"/>
  <c r="F66" i="18"/>
  <c r="Q58" i="18"/>
  <c r="P58" i="18"/>
  <c r="O58" i="18"/>
  <c r="N58" i="18"/>
  <c r="M58" i="18"/>
  <c r="L58" i="18"/>
  <c r="K58" i="18"/>
  <c r="J58" i="18"/>
  <c r="I58" i="18"/>
  <c r="H58" i="18"/>
  <c r="G58" i="18"/>
  <c r="F58" i="18"/>
  <c r="Q54" i="18"/>
  <c r="P54" i="18"/>
  <c r="O54" i="18"/>
  <c r="N54" i="18"/>
  <c r="M54" i="18"/>
  <c r="L54" i="18"/>
  <c r="K54" i="18"/>
  <c r="J54" i="18"/>
  <c r="I54" i="18"/>
  <c r="H54" i="18"/>
  <c r="G54" i="18"/>
  <c r="F54" i="18"/>
  <c r="Q49" i="18"/>
  <c r="P49" i="18"/>
  <c r="O49" i="18"/>
  <c r="N49" i="18"/>
  <c r="M49" i="18"/>
  <c r="L49" i="18"/>
  <c r="K49" i="18"/>
  <c r="J49" i="18"/>
  <c r="I49" i="18"/>
  <c r="H49" i="18"/>
  <c r="G49" i="18"/>
  <c r="F49" i="18"/>
  <c r="F43" i="18"/>
  <c r="P43" i="18"/>
  <c r="O43" i="18"/>
  <c r="N43" i="18"/>
  <c r="M43" i="18"/>
  <c r="L43" i="18"/>
  <c r="K43" i="18"/>
  <c r="J43" i="18"/>
  <c r="I43" i="18"/>
  <c r="H43" i="18"/>
  <c r="G43" i="18"/>
  <c r="B87" i="13"/>
  <c r="S81" i="3"/>
  <c r="R81" i="3"/>
  <c r="S78" i="3"/>
  <c r="R78" i="3"/>
  <c r="S74" i="3"/>
  <c r="R74" i="3"/>
  <c r="S71" i="3"/>
  <c r="R71" i="3"/>
  <c r="S69" i="3"/>
  <c r="R69" i="3"/>
  <c r="S68" i="3"/>
  <c r="R68" i="3"/>
  <c r="S66" i="3"/>
  <c r="R66" i="3"/>
  <c r="S57" i="3"/>
  <c r="R57" i="3"/>
  <c r="S55" i="3"/>
  <c r="R55" i="3"/>
  <c r="S54" i="3"/>
  <c r="R54" i="3"/>
  <c r="S53" i="3"/>
  <c r="R53" i="3"/>
  <c r="S52" i="3"/>
  <c r="R52" i="3"/>
  <c r="S51" i="3"/>
  <c r="R51" i="3"/>
  <c r="S50" i="3"/>
  <c r="R50" i="3"/>
  <c r="S47" i="3"/>
  <c r="R47" i="3"/>
  <c r="S45" i="3"/>
  <c r="R45" i="3"/>
  <c r="S44" i="3"/>
  <c r="R44" i="3"/>
  <c r="S41" i="3"/>
  <c r="R41" i="3"/>
  <c r="S39" i="3"/>
  <c r="R39" i="3"/>
  <c r="S38" i="3"/>
  <c r="R38" i="3"/>
  <c r="S37" i="3"/>
  <c r="R37" i="3"/>
  <c r="S34" i="3"/>
  <c r="R34" i="3"/>
  <c r="S32" i="3"/>
  <c r="R32" i="3"/>
  <c r="S31" i="3"/>
  <c r="R31" i="3"/>
  <c r="S30" i="3"/>
  <c r="R30" i="3"/>
  <c r="S29" i="3"/>
  <c r="R29" i="3"/>
  <c r="S28" i="3"/>
  <c r="R28" i="3"/>
  <c r="S27" i="3"/>
  <c r="R27" i="3"/>
  <c r="S26" i="3"/>
  <c r="R26" i="3"/>
  <c r="S25" i="3"/>
  <c r="R25" i="3"/>
  <c r="S22" i="3"/>
  <c r="R22" i="3"/>
  <c r="S20" i="3"/>
  <c r="R20" i="3"/>
  <c r="S19" i="3"/>
  <c r="R19" i="3"/>
  <c r="S17" i="3"/>
  <c r="R17" i="3"/>
  <c r="S16" i="3"/>
  <c r="R16" i="3"/>
  <c r="S13" i="3"/>
  <c r="R13" i="3"/>
  <c r="S12" i="3"/>
  <c r="R12" i="3"/>
  <c r="S9" i="3"/>
  <c r="R9" i="3"/>
  <c r="Q81" i="3"/>
  <c r="P81" i="3"/>
  <c r="O81" i="3"/>
  <c r="N81" i="3"/>
  <c r="M81" i="3"/>
  <c r="L81" i="3"/>
  <c r="K81" i="3"/>
  <c r="J81" i="3"/>
  <c r="I81" i="3"/>
  <c r="H81" i="3"/>
  <c r="G81" i="3"/>
  <c r="F81" i="3"/>
  <c r="Q78" i="3"/>
  <c r="P78" i="3"/>
  <c r="O78" i="3"/>
  <c r="N78" i="3"/>
  <c r="M78" i="3"/>
  <c r="L78" i="3"/>
  <c r="K78" i="3"/>
  <c r="J78" i="3"/>
  <c r="I78" i="3"/>
  <c r="H78" i="3"/>
  <c r="G78" i="3"/>
  <c r="F78" i="3"/>
  <c r="F41" i="3"/>
  <c r="Q74" i="3"/>
  <c r="P74" i="3"/>
  <c r="O74" i="3"/>
  <c r="N74" i="3"/>
  <c r="M74" i="3"/>
  <c r="L74" i="3"/>
  <c r="K74" i="3"/>
  <c r="J74" i="3"/>
  <c r="I74" i="3"/>
  <c r="H74" i="3"/>
  <c r="G74" i="3"/>
  <c r="F74" i="3"/>
  <c r="Q71" i="3"/>
  <c r="P71" i="3"/>
  <c r="O71" i="3"/>
  <c r="N71" i="3"/>
  <c r="M71" i="3"/>
  <c r="L71" i="3"/>
  <c r="K71" i="3"/>
  <c r="J71" i="3"/>
  <c r="I71" i="3"/>
  <c r="H71" i="3"/>
  <c r="G71" i="3"/>
  <c r="F71" i="3"/>
  <c r="Q57" i="3"/>
  <c r="P57" i="3"/>
  <c r="O57" i="3"/>
  <c r="N57" i="3"/>
  <c r="M57" i="3"/>
  <c r="L57" i="3"/>
  <c r="K57" i="3"/>
  <c r="J57" i="3"/>
  <c r="I57" i="3"/>
  <c r="H57" i="3"/>
  <c r="G57" i="3"/>
  <c r="F57" i="3"/>
  <c r="Q47" i="3"/>
  <c r="P47" i="3"/>
  <c r="O47" i="3"/>
  <c r="N47" i="3"/>
  <c r="M47" i="3"/>
  <c r="L47" i="3"/>
  <c r="K47" i="3"/>
  <c r="J47" i="3"/>
  <c r="I47" i="3"/>
  <c r="H47" i="3"/>
  <c r="G47" i="3"/>
  <c r="F47" i="3"/>
  <c r="Q41" i="3"/>
  <c r="P41" i="3"/>
  <c r="O41" i="3"/>
  <c r="N41" i="3"/>
  <c r="M41" i="3"/>
  <c r="L41" i="3"/>
  <c r="K41" i="3"/>
  <c r="J41" i="3"/>
  <c r="I41" i="3"/>
  <c r="H41" i="3"/>
  <c r="G41" i="3"/>
  <c r="Q34" i="3"/>
  <c r="P34" i="3"/>
  <c r="O34" i="3"/>
  <c r="N34" i="3"/>
  <c r="M34" i="3"/>
  <c r="L34" i="3"/>
  <c r="K34" i="3"/>
  <c r="J34" i="3"/>
  <c r="I34" i="3"/>
  <c r="H34" i="3"/>
  <c r="G34" i="3"/>
  <c r="F34" i="3"/>
  <c r="Q22" i="3"/>
  <c r="P22" i="3"/>
  <c r="O22" i="3"/>
  <c r="N22" i="3"/>
  <c r="M22" i="3"/>
  <c r="L22" i="3"/>
  <c r="K22" i="3"/>
  <c r="J22" i="3"/>
  <c r="I22" i="3"/>
  <c r="H22" i="3"/>
  <c r="G22" i="3"/>
  <c r="F22" i="3"/>
  <c r="G18" i="1"/>
  <c r="G22" i="1"/>
  <c r="G28" i="1"/>
  <c r="G38" i="1"/>
  <c r="G42" i="1"/>
  <c r="G41" i="1"/>
  <c r="H18" i="1"/>
  <c r="H22" i="1"/>
  <c r="H28" i="1"/>
  <c r="H38" i="1"/>
  <c r="H42" i="1"/>
  <c r="H41" i="1"/>
  <c r="I18" i="1"/>
  <c r="I22" i="1"/>
  <c r="I28" i="1"/>
  <c r="I38" i="1"/>
  <c r="I42" i="1"/>
  <c r="I41" i="1"/>
  <c r="J18" i="1"/>
  <c r="J22" i="1"/>
  <c r="J28" i="1"/>
  <c r="J38" i="1"/>
  <c r="J42" i="1"/>
  <c r="J41" i="1"/>
  <c r="K18" i="1"/>
  <c r="K22" i="1"/>
  <c r="K28" i="1"/>
  <c r="K38" i="1"/>
  <c r="K42" i="1"/>
  <c r="K41" i="1"/>
  <c r="L18" i="1"/>
  <c r="L22" i="1"/>
  <c r="L28" i="1"/>
  <c r="L38" i="1"/>
  <c r="L42" i="1"/>
  <c r="L41" i="1"/>
  <c r="M18" i="1"/>
  <c r="M22" i="1"/>
  <c r="M28" i="1"/>
  <c r="M38" i="1"/>
  <c r="M42" i="1"/>
  <c r="M41" i="1"/>
  <c r="N18" i="1"/>
  <c r="N22" i="1"/>
  <c r="N28" i="1"/>
  <c r="N38" i="1"/>
  <c r="N42" i="1"/>
  <c r="N41" i="1"/>
  <c r="O18" i="1"/>
  <c r="O22" i="1"/>
  <c r="O28" i="1"/>
  <c r="O38" i="1"/>
  <c r="O42" i="1"/>
  <c r="O41" i="1"/>
  <c r="P18" i="1"/>
  <c r="P22" i="1"/>
  <c r="P28" i="1"/>
  <c r="P38" i="1"/>
  <c r="P42" i="1"/>
  <c r="P41" i="1"/>
  <c r="Q18" i="1"/>
  <c r="Q22" i="1"/>
  <c r="Q28" i="1"/>
  <c r="Q38" i="1"/>
  <c r="Q42" i="1"/>
  <c r="Q41" i="1"/>
  <c r="F18" i="1"/>
  <c r="H13" i="1"/>
  <c r="H36" i="1"/>
  <c r="I13" i="1"/>
  <c r="I36" i="1"/>
  <c r="J13" i="1"/>
  <c r="J36" i="1"/>
  <c r="K13" i="1"/>
  <c r="K36" i="1"/>
  <c r="L13" i="1"/>
  <c r="L36" i="1"/>
  <c r="M13" i="1"/>
  <c r="M36" i="1"/>
  <c r="N13" i="1"/>
  <c r="N36" i="1"/>
  <c r="O13" i="1"/>
  <c r="O36" i="1"/>
  <c r="P13" i="1"/>
  <c r="P36" i="1"/>
  <c r="Q13" i="1"/>
  <c r="Q36" i="1"/>
  <c r="S82" i="1"/>
  <c r="R82" i="1"/>
  <c r="S80" i="1"/>
  <c r="R80" i="1"/>
  <c r="S78" i="1"/>
  <c r="R78" i="1"/>
  <c r="S77" i="1"/>
  <c r="R77" i="1"/>
  <c r="H30" i="1"/>
  <c r="I30" i="1"/>
  <c r="J30" i="1"/>
  <c r="K30" i="1"/>
  <c r="L30" i="1"/>
  <c r="M30" i="1"/>
  <c r="N30" i="1"/>
  <c r="O30" i="1"/>
  <c r="P30" i="1"/>
  <c r="Q30" i="1"/>
  <c r="S74" i="1"/>
  <c r="R74" i="1"/>
  <c r="H29" i="1"/>
  <c r="I29" i="1"/>
  <c r="J29" i="1"/>
  <c r="K29" i="1"/>
  <c r="L29" i="1"/>
  <c r="M29" i="1"/>
  <c r="N29" i="1"/>
  <c r="O29" i="1"/>
  <c r="P29" i="1"/>
  <c r="Q29" i="1"/>
  <c r="S73" i="1"/>
  <c r="R73" i="1"/>
  <c r="S72" i="1"/>
  <c r="R72" i="1"/>
  <c r="S68" i="1"/>
  <c r="R68" i="1"/>
  <c r="S67" i="1"/>
  <c r="R67" i="1"/>
  <c r="S66" i="1"/>
  <c r="R66" i="1"/>
  <c r="S64" i="1"/>
  <c r="R64" i="1"/>
  <c r="S63" i="1"/>
  <c r="R63" i="1"/>
  <c r="S62" i="1"/>
  <c r="R62" i="1"/>
  <c r="S59" i="1"/>
  <c r="R59" i="1"/>
  <c r="S58" i="1"/>
  <c r="R58" i="1"/>
  <c r="S57" i="1"/>
  <c r="R57" i="1"/>
  <c r="S55" i="1"/>
  <c r="R55" i="1"/>
  <c r="S54" i="1"/>
  <c r="R54" i="1"/>
  <c r="S53" i="1"/>
  <c r="R53" i="1"/>
  <c r="S52" i="1"/>
  <c r="R52" i="1"/>
  <c r="Q85" i="1"/>
  <c r="P85" i="1"/>
  <c r="O85" i="1"/>
  <c r="N85" i="1"/>
  <c r="M85" i="1"/>
  <c r="L85" i="1"/>
  <c r="K85" i="1"/>
  <c r="J85" i="1"/>
  <c r="I85" i="1"/>
  <c r="H85" i="1"/>
  <c r="G85" i="1"/>
  <c r="F85" i="1"/>
  <c r="Q82" i="1"/>
  <c r="P82" i="1"/>
  <c r="O82" i="1"/>
  <c r="N82" i="1"/>
  <c r="M82" i="1"/>
  <c r="L82" i="1"/>
  <c r="K82" i="1"/>
  <c r="J82" i="1"/>
  <c r="I82" i="1"/>
  <c r="H82" i="1"/>
  <c r="G13" i="1"/>
  <c r="G36" i="1"/>
  <c r="G82" i="1"/>
  <c r="F13" i="1"/>
  <c r="F22" i="1"/>
  <c r="F28" i="1"/>
  <c r="F36" i="1"/>
  <c r="F38" i="1"/>
  <c r="F82" i="1"/>
  <c r="Q80" i="1"/>
  <c r="P80" i="1"/>
  <c r="O80" i="1"/>
  <c r="N80" i="1"/>
  <c r="M80" i="1"/>
  <c r="L80" i="1"/>
  <c r="K80" i="1"/>
  <c r="J80" i="1"/>
  <c r="I80" i="1"/>
  <c r="H80" i="1"/>
  <c r="G80" i="1"/>
  <c r="F80" i="1"/>
  <c r="Q78" i="1"/>
  <c r="P78" i="1"/>
  <c r="O78" i="1"/>
  <c r="N78" i="1"/>
  <c r="M78" i="1"/>
  <c r="L78" i="1"/>
  <c r="K78" i="1"/>
  <c r="J78" i="1"/>
  <c r="I78" i="1"/>
  <c r="H78" i="1"/>
  <c r="G78" i="1"/>
  <c r="F78" i="1"/>
  <c r="Q77" i="1"/>
  <c r="P77" i="1"/>
  <c r="O77" i="1"/>
  <c r="N77" i="1"/>
  <c r="M77" i="1"/>
  <c r="L77" i="1"/>
  <c r="K77" i="1"/>
  <c r="J77" i="1"/>
  <c r="I77" i="1"/>
  <c r="H77" i="1"/>
  <c r="G77" i="1"/>
  <c r="F77" i="1"/>
  <c r="Q74" i="1"/>
  <c r="P74" i="1"/>
  <c r="O74" i="1"/>
  <c r="N74" i="1"/>
  <c r="M74" i="1"/>
  <c r="L74" i="1"/>
  <c r="K74" i="1"/>
  <c r="J74" i="1"/>
  <c r="I74" i="1"/>
  <c r="H74" i="1"/>
  <c r="G30" i="1"/>
  <c r="G74" i="1"/>
  <c r="F30" i="1"/>
  <c r="F74" i="1"/>
  <c r="Q73" i="1"/>
  <c r="P73" i="1"/>
  <c r="O73" i="1"/>
  <c r="N73" i="1"/>
  <c r="M73" i="1"/>
  <c r="L73" i="1"/>
  <c r="K73" i="1"/>
  <c r="J73" i="1"/>
  <c r="I73" i="1"/>
  <c r="H73" i="1"/>
  <c r="G29" i="1"/>
  <c r="G73" i="1"/>
  <c r="F29" i="1"/>
  <c r="F73" i="1"/>
  <c r="Q72" i="1"/>
  <c r="P72" i="1"/>
  <c r="O72" i="1"/>
  <c r="N72" i="1"/>
  <c r="M72" i="1"/>
  <c r="L72" i="1"/>
  <c r="K72" i="1"/>
  <c r="J72" i="1"/>
  <c r="I72" i="1"/>
  <c r="H72" i="1"/>
  <c r="G72" i="1"/>
  <c r="F72" i="1"/>
  <c r="Q68" i="1"/>
  <c r="P68" i="1"/>
  <c r="O68" i="1"/>
  <c r="N68" i="1"/>
  <c r="M68" i="1"/>
  <c r="L68" i="1"/>
  <c r="K68" i="1"/>
  <c r="J68" i="1"/>
  <c r="I68" i="1"/>
  <c r="H68" i="1"/>
  <c r="G68" i="1"/>
  <c r="F68" i="1"/>
  <c r="Q67" i="1"/>
  <c r="P67" i="1"/>
  <c r="O67" i="1"/>
  <c r="N67" i="1"/>
  <c r="M67" i="1"/>
  <c r="L67" i="1"/>
  <c r="K67" i="1"/>
  <c r="J67" i="1"/>
  <c r="I67" i="1"/>
  <c r="H67" i="1"/>
  <c r="G67" i="1"/>
  <c r="F67" i="1"/>
  <c r="Q66" i="1"/>
  <c r="P66" i="1"/>
  <c r="O66" i="1"/>
  <c r="N66" i="1"/>
  <c r="M66" i="1"/>
  <c r="L66" i="1"/>
  <c r="K66" i="1"/>
  <c r="J66" i="1"/>
  <c r="I66" i="1"/>
  <c r="H66" i="1"/>
  <c r="G66" i="1"/>
  <c r="F66" i="1"/>
  <c r="Q64" i="1"/>
  <c r="P64" i="1"/>
  <c r="O64" i="1"/>
  <c r="N64" i="1"/>
  <c r="M64" i="1"/>
  <c r="L64" i="1"/>
  <c r="K64" i="1"/>
  <c r="J64" i="1"/>
  <c r="I64" i="1"/>
  <c r="H64" i="1"/>
  <c r="G64" i="1"/>
  <c r="F64" i="1"/>
  <c r="Q63" i="1"/>
  <c r="P63" i="1"/>
  <c r="O63" i="1"/>
  <c r="N63" i="1"/>
  <c r="M63" i="1"/>
  <c r="L63" i="1"/>
  <c r="K63" i="1"/>
  <c r="J63" i="1"/>
  <c r="I63" i="1"/>
  <c r="H63" i="1"/>
  <c r="G63" i="1"/>
  <c r="F63" i="1"/>
  <c r="Q62" i="1"/>
  <c r="P62" i="1"/>
  <c r="O62" i="1"/>
  <c r="N62" i="1"/>
  <c r="M62" i="1"/>
  <c r="L62" i="1"/>
  <c r="K62" i="1"/>
  <c r="J62" i="1"/>
  <c r="I62" i="1"/>
  <c r="H62" i="1"/>
  <c r="G62" i="1"/>
  <c r="F62" i="1"/>
  <c r="Q59" i="1"/>
  <c r="P59" i="1"/>
  <c r="O59" i="1"/>
  <c r="N59" i="1"/>
  <c r="M59" i="1"/>
  <c r="L59" i="1"/>
  <c r="K59" i="1"/>
  <c r="J59" i="1"/>
  <c r="I59" i="1"/>
  <c r="H59" i="1"/>
  <c r="G59" i="1"/>
  <c r="F59" i="1"/>
  <c r="Q58" i="1"/>
  <c r="P58" i="1"/>
  <c r="O58" i="1"/>
  <c r="N58" i="1"/>
  <c r="M58" i="1"/>
  <c r="L58" i="1"/>
  <c r="K58" i="1"/>
  <c r="J58" i="1"/>
  <c r="I58" i="1"/>
  <c r="H58" i="1"/>
  <c r="G58" i="1"/>
  <c r="F58" i="1"/>
  <c r="Q57" i="1"/>
  <c r="P57" i="1"/>
  <c r="O57" i="1"/>
  <c r="N57" i="1"/>
  <c r="M57" i="1"/>
  <c r="L57" i="1"/>
  <c r="K57" i="1"/>
  <c r="J57" i="1"/>
  <c r="I57" i="1"/>
  <c r="H57" i="1"/>
  <c r="G57" i="1"/>
  <c r="F57" i="1"/>
  <c r="Q55" i="1"/>
  <c r="P55" i="1"/>
  <c r="O55" i="1"/>
  <c r="N55" i="1"/>
  <c r="M55" i="1"/>
  <c r="L55" i="1"/>
  <c r="K55" i="1"/>
  <c r="J55" i="1"/>
  <c r="I55" i="1"/>
  <c r="H55" i="1"/>
  <c r="G55" i="1"/>
  <c r="F55" i="1"/>
  <c r="Q54" i="1"/>
  <c r="P54" i="1"/>
  <c r="O54" i="1"/>
  <c r="N54" i="1"/>
  <c r="M54" i="1"/>
  <c r="L54" i="1"/>
  <c r="K54" i="1"/>
  <c r="J54" i="1"/>
  <c r="I54" i="1"/>
  <c r="H54" i="1"/>
  <c r="G54" i="1"/>
  <c r="F54" i="1"/>
  <c r="Q53" i="1"/>
  <c r="P53" i="1"/>
  <c r="O53" i="1"/>
  <c r="N53" i="1"/>
  <c r="M53" i="1"/>
  <c r="L53" i="1"/>
  <c r="K53" i="1"/>
  <c r="J53" i="1"/>
  <c r="I53" i="1"/>
  <c r="H53" i="1"/>
  <c r="G53" i="1"/>
  <c r="F53" i="1"/>
  <c r="Q52" i="1"/>
  <c r="P52" i="1"/>
  <c r="O52" i="1"/>
  <c r="N52" i="1"/>
  <c r="M52" i="1"/>
  <c r="L52" i="1"/>
  <c r="K52" i="1"/>
  <c r="J52" i="1"/>
  <c r="I52" i="1"/>
  <c r="H52" i="1"/>
  <c r="G52" i="1"/>
  <c r="F52" i="1"/>
  <c r="S38" i="1"/>
  <c r="R38" i="1"/>
  <c r="S36" i="1"/>
  <c r="R36" i="1"/>
  <c r="S34" i="1"/>
  <c r="R34" i="1"/>
  <c r="S33" i="1"/>
  <c r="R33" i="1"/>
  <c r="S30" i="1"/>
  <c r="R30" i="1"/>
  <c r="S29" i="1"/>
  <c r="R29" i="1"/>
  <c r="S28" i="1"/>
  <c r="R28" i="1"/>
  <c r="S24" i="1"/>
  <c r="R24" i="1"/>
  <c r="S23" i="1"/>
  <c r="R23" i="1"/>
  <c r="S22" i="1"/>
  <c r="R22" i="1"/>
  <c r="S20" i="1"/>
  <c r="R20" i="1"/>
  <c r="S19" i="1"/>
  <c r="R19" i="1"/>
  <c r="S18" i="1"/>
  <c r="R18" i="1"/>
  <c r="S15" i="1"/>
  <c r="R15" i="1"/>
  <c r="S14" i="1"/>
  <c r="R14" i="1"/>
  <c r="S13" i="1"/>
  <c r="R13" i="1"/>
  <c r="S11" i="1"/>
  <c r="R11" i="1"/>
  <c r="S10" i="1"/>
  <c r="R10" i="1"/>
  <c r="S9" i="1"/>
  <c r="R9" i="1"/>
  <c r="S8" i="1"/>
  <c r="R8" i="1"/>
</calcChain>
</file>

<file path=xl/comments1.xml><?xml version="1.0" encoding="utf-8"?>
<comments xmlns="http://schemas.openxmlformats.org/spreadsheetml/2006/main">
  <authors>
    <author>James Kwak</author>
  </authors>
  <commentList>
    <comment ref="R43" authorId="0">
      <text>
        <r>
          <rPr>
            <b/>
            <sz val="9"/>
            <color indexed="81"/>
            <rFont val="Calibri"/>
            <family val="2"/>
          </rPr>
          <t>James Kwak:</t>
        </r>
        <r>
          <rPr>
            <sz val="9"/>
            <color indexed="81"/>
            <rFont val="Calibri"/>
            <family val="2"/>
          </rPr>
          <t xml:space="preserve">
Same annual growth rate as in LTBO extended baseline.</t>
        </r>
      </text>
    </comment>
    <comment ref="R61" authorId="0">
      <text>
        <r>
          <rPr>
            <b/>
            <sz val="9"/>
            <color indexed="81"/>
            <rFont val="Calibri"/>
            <family val="2"/>
          </rPr>
          <t>James Kwak:</t>
        </r>
        <r>
          <rPr>
            <sz val="9"/>
            <color indexed="81"/>
            <rFont val="Calibri"/>
            <family val="2"/>
          </rPr>
          <t xml:space="preserve">
From LTBO, both scenarios</t>
        </r>
      </text>
    </comment>
    <comment ref="R62" authorId="0">
      <text>
        <r>
          <rPr>
            <b/>
            <sz val="9"/>
            <color indexed="81"/>
            <rFont val="Calibri"/>
            <family val="2"/>
          </rPr>
          <t>James Kwak:</t>
        </r>
        <r>
          <rPr>
            <sz val="9"/>
            <color indexed="81"/>
            <rFont val="Calibri"/>
            <family val="2"/>
          </rPr>
          <t xml:space="preserve">
From LTBO, extended baseline scenario</t>
        </r>
      </text>
    </comment>
    <comment ref="R63" authorId="0">
      <text>
        <r>
          <rPr>
            <b/>
            <sz val="9"/>
            <color indexed="81"/>
            <rFont val="Calibri"/>
            <family val="2"/>
          </rPr>
          <t>James Kwak:</t>
        </r>
        <r>
          <rPr>
            <sz val="9"/>
            <color indexed="81"/>
            <rFont val="Calibri"/>
            <family val="2"/>
          </rPr>
          <t xml:space="preserve">
Constant share of GDP, as per LTBO</t>
        </r>
      </text>
    </comment>
    <comment ref="R64" authorId="0">
      <text>
        <r>
          <rPr>
            <b/>
            <sz val="9"/>
            <color indexed="81"/>
            <rFont val="Calibri"/>
            <family val="2"/>
          </rPr>
          <t>James Kwak:</t>
        </r>
        <r>
          <rPr>
            <sz val="9"/>
            <color indexed="81"/>
            <rFont val="Calibri"/>
            <family val="2"/>
          </rPr>
          <t xml:space="preserve">
Interest rate is 2.7% real + 2.5% inflation</t>
        </r>
      </text>
    </comment>
  </commentList>
</comments>
</file>

<file path=xl/comments2.xml><?xml version="1.0" encoding="utf-8"?>
<comments xmlns="http://schemas.openxmlformats.org/spreadsheetml/2006/main">
  <authors>
    <author>James Kwak</author>
  </authors>
  <commentList>
    <comment ref="R53" authorId="0">
      <text>
        <r>
          <rPr>
            <b/>
            <sz val="9"/>
            <color indexed="81"/>
            <rFont val="Calibri"/>
            <family val="2"/>
          </rPr>
          <t>James Kwak:</t>
        </r>
        <r>
          <rPr>
            <sz val="9"/>
            <color indexed="81"/>
            <rFont val="Calibri"/>
            <family val="2"/>
          </rPr>
          <t xml:space="preserve">
Same annual growth rate as in LTBO extended baseline.</t>
        </r>
      </text>
    </comment>
    <comment ref="R71" authorId="0">
      <text>
        <r>
          <rPr>
            <b/>
            <sz val="9"/>
            <color indexed="81"/>
            <rFont val="Calibri"/>
            <family val="2"/>
          </rPr>
          <t>James Kwak:</t>
        </r>
        <r>
          <rPr>
            <sz val="9"/>
            <color indexed="81"/>
            <rFont val="Calibri"/>
            <family val="2"/>
          </rPr>
          <t xml:space="preserve">
From LTBO, both scenarios</t>
        </r>
      </text>
    </comment>
    <comment ref="R72" authorId="0">
      <text>
        <r>
          <rPr>
            <b/>
            <sz val="9"/>
            <color indexed="81"/>
            <rFont val="Calibri"/>
            <family val="2"/>
          </rPr>
          <t>James Kwak:</t>
        </r>
        <r>
          <rPr>
            <sz val="9"/>
            <color indexed="81"/>
            <rFont val="Calibri"/>
            <family val="2"/>
          </rPr>
          <t xml:space="preserve">
From LTBO, alternative fiscal scenario</t>
        </r>
      </text>
    </comment>
    <comment ref="R73" authorId="0">
      <text>
        <r>
          <rPr>
            <b/>
            <sz val="9"/>
            <color indexed="81"/>
            <rFont val="Calibri"/>
            <family val="2"/>
          </rPr>
          <t>James Kwak:</t>
        </r>
        <r>
          <rPr>
            <sz val="9"/>
            <color indexed="81"/>
            <rFont val="Calibri"/>
            <family val="2"/>
          </rPr>
          <t xml:space="preserve">
Constant share of GDP, as per LTBO</t>
        </r>
      </text>
    </comment>
    <comment ref="R74" authorId="0">
      <text>
        <r>
          <rPr>
            <b/>
            <sz val="9"/>
            <color indexed="81"/>
            <rFont val="Calibri"/>
            <family val="2"/>
          </rPr>
          <t>James Kwak:</t>
        </r>
        <r>
          <rPr>
            <sz val="9"/>
            <color indexed="81"/>
            <rFont val="Calibri"/>
            <family val="2"/>
          </rPr>
          <t xml:space="preserve">
Interest rate is 2.7% real + 2.5% inflation</t>
        </r>
      </text>
    </comment>
  </commentList>
</comments>
</file>

<file path=xl/comments3.xml><?xml version="1.0" encoding="utf-8"?>
<comments xmlns="http://schemas.openxmlformats.org/spreadsheetml/2006/main">
  <authors>
    <author>James Kwak</author>
  </authors>
  <commentList>
    <comment ref="R53" authorId="0">
      <text>
        <r>
          <rPr>
            <b/>
            <sz val="9"/>
            <color indexed="81"/>
            <rFont val="Calibri"/>
            <family val="2"/>
          </rPr>
          <t>James Kwak:</t>
        </r>
        <r>
          <rPr>
            <sz val="9"/>
            <color indexed="81"/>
            <rFont val="Calibri"/>
            <family val="2"/>
          </rPr>
          <t xml:space="preserve">
Same annual growth rate as in LTBO extended baseline.</t>
        </r>
      </text>
    </comment>
    <comment ref="R71" authorId="0">
      <text>
        <r>
          <rPr>
            <b/>
            <sz val="9"/>
            <color indexed="81"/>
            <rFont val="Calibri"/>
            <family val="2"/>
          </rPr>
          <t>James Kwak:</t>
        </r>
        <r>
          <rPr>
            <sz val="9"/>
            <color indexed="81"/>
            <rFont val="Calibri"/>
            <family val="2"/>
          </rPr>
          <t xml:space="preserve">
From LTBO, both scenarios</t>
        </r>
      </text>
    </comment>
    <comment ref="R72" authorId="0">
      <text>
        <r>
          <rPr>
            <b/>
            <sz val="9"/>
            <color indexed="81"/>
            <rFont val="Calibri"/>
            <family val="2"/>
          </rPr>
          <t>James Kwak:</t>
        </r>
        <r>
          <rPr>
            <sz val="9"/>
            <color indexed="81"/>
            <rFont val="Calibri"/>
            <family val="2"/>
          </rPr>
          <t xml:space="preserve">
From LTBO, alternative fiscal scenario</t>
        </r>
      </text>
    </comment>
    <comment ref="R73" authorId="0">
      <text>
        <r>
          <rPr>
            <b/>
            <sz val="9"/>
            <color indexed="81"/>
            <rFont val="Calibri"/>
            <family val="2"/>
          </rPr>
          <t>James Kwak:</t>
        </r>
        <r>
          <rPr>
            <sz val="9"/>
            <color indexed="81"/>
            <rFont val="Calibri"/>
            <family val="2"/>
          </rPr>
          <t xml:space="preserve">
Constant share of GDP, as per LTBO</t>
        </r>
      </text>
    </comment>
    <comment ref="R74" authorId="0">
      <text>
        <r>
          <rPr>
            <b/>
            <sz val="9"/>
            <color indexed="81"/>
            <rFont val="Calibri"/>
            <family val="2"/>
          </rPr>
          <t>James Kwak:</t>
        </r>
        <r>
          <rPr>
            <sz val="9"/>
            <color indexed="81"/>
            <rFont val="Calibri"/>
            <family val="2"/>
          </rPr>
          <t xml:space="preserve">
Interest rate is 2.7% real + 2.5% inflation</t>
        </r>
      </text>
    </comment>
  </commentList>
</comments>
</file>

<file path=xl/comments4.xml><?xml version="1.0" encoding="utf-8"?>
<comments xmlns="http://schemas.openxmlformats.org/spreadsheetml/2006/main">
  <authors>
    <author>James Kwak</author>
  </authors>
  <commentList>
    <comment ref="R55" authorId="0">
      <text>
        <r>
          <rPr>
            <b/>
            <sz val="9"/>
            <color indexed="81"/>
            <rFont val="Calibri"/>
            <family val="2"/>
          </rPr>
          <t>James Kwak:</t>
        </r>
        <r>
          <rPr>
            <sz val="9"/>
            <color indexed="81"/>
            <rFont val="Calibri"/>
            <family val="2"/>
          </rPr>
          <t xml:space="preserve">
Fixed at 2021 level, per LTBO alternative fiscal scenario</t>
        </r>
      </text>
    </comment>
    <comment ref="S55" authorId="0">
      <text>
        <r>
          <rPr>
            <b/>
            <sz val="9"/>
            <color indexed="81"/>
            <rFont val="Calibri"/>
            <family val="2"/>
          </rPr>
          <t>James Kwak:</t>
        </r>
        <r>
          <rPr>
            <sz val="9"/>
            <color indexed="81"/>
            <rFont val="Calibri"/>
            <family val="2"/>
          </rPr>
          <t xml:space="preserve">
Fixed at 2021 level, per LTBO alternative fiscal scenario</t>
        </r>
      </text>
    </comment>
    <comment ref="T55" authorId="0">
      <text>
        <r>
          <rPr>
            <b/>
            <sz val="9"/>
            <color indexed="81"/>
            <rFont val="Calibri"/>
            <family val="2"/>
          </rPr>
          <t>James Kwak:</t>
        </r>
        <r>
          <rPr>
            <sz val="9"/>
            <color indexed="81"/>
            <rFont val="Calibri"/>
            <family val="2"/>
          </rPr>
          <t xml:space="preserve">
Fixed at 2021 level, per LTBO alternative fiscal scenario</t>
        </r>
      </text>
    </comment>
    <comment ref="U55" authorId="0">
      <text>
        <r>
          <rPr>
            <b/>
            <sz val="9"/>
            <color indexed="81"/>
            <rFont val="Calibri"/>
            <family val="2"/>
          </rPr>
          <t>James Kwak:</t>
        </r>
        <r>
          <rPr>
            <sz val="9"/>
            <color indexed="81"/>
            <rFont val="Calibri"/>
            <family val="2"/>
          </rPr>
          <t xml:space="preserve">
Fixed at 2021 level, per LTBO alternative fiscal scenario</t>
        </r>
      </text>
    </comment>
    <comment ref="V55" authorId="0">
      <text>
        <r>
          <rPr>
            <b/>
            <sz val="9"/>
            <color indexed="81"/>
            <rFont val="Calibri"/>
            <family val="2"/>
          </rPr>
          <t>James Kwak:</t>
        </r>
        <r>
          <rPr>
            <sz val="9"/>
            <color indexed="81"/>
            <rFont val="Calibri"/>
            <family val="2"/>
          </rPr>
          <t xml:space="preserve">
Fixed at 2021 level, per LTBO alternative fiscal scenario</t>
        </r>
      </text>
    </comment>
    <comment ref="W55" authorId="0">
      <text>
        <r>
          <rPr>
            <b/>
            <sz val="9"/>
            <color indexed="81"/>
            <rFont val="Calibri"/>
            <family val="2"/>
          </rPr>
          <t>James Kwak:</t>
        </r>
        <r>
          <rPr>
            <sz val="9"/>
            <color indexed="81"/>
            <rFont val="Calibri"/>
            <family val="2"/>
          </rPr>
          <t xml:space="preserve">
Fixed at 2021 level, per LTBO alternative fiscal scenario</t>
        </r>
      </text>
    </comment>
    <comment ref="X55" authorId="0">
      <text>
        <r>
          <rPr>
            <b/>
            <sz val="9"/>
            <color indexed="81"/>
            <rFont val="Calibri"/>
            <family val="2"/>
          </rPr>
          <t>James Kwak:</t>
        </r>
        <r>
          <rPr>
            <sz val="9"/>
            <color indexed="81"/>
            <rFont val="Calibri"/>
            <family val="2"/>
          </rPr>
          <t xml:space="preserve">
Fixed at 2021 level, per LTBO alternative fiscal scenario</t>
        </r>
      </text>
    </comment>
    <comment ref="Y55" authorId="0">
      <text>
        <r>
          <rPr>
            <b/>
            <sz val="9"/>
            <color indexed="81"/>
            <rFont val="Calibri"/>
            <family val="2"/>
          </rPr>
          <t>James Kwak:</t>
        </r>
        <r>
          <rPr>
            <sz val="9"/>
            <color indexed="81"/>
            <rFont val="Calibri"/>
            <family val="2"/>
          </rPr>
          <t xml:space="preserve">
Fixed at 2021 level, per LTBO alternative fiscal scenario</t>
        </r>
      </text>
    </comment>
    <comment ref="Z55" authorId="0">
      <text>
        <r>
          <rPr>
            <b/>
            <sz val="9"/>
            <color indexed="81"/>
            <rFont val="Calibri"/>
            <family val="2"/>
          </rPr>
          <t>James Kwak:</t>
        </r>
        <r>
          <rPr>
            <sz val="9"/>
            <color indexed="81"/>
            <rFont val="Calibri"/>
            <family val="2"/>
          </rPr>
          <t xml:space="preserve">
Fixed at 2021 level, per LTBO alternative fiscal scenario</t>
        </r>
      </text>
    </comment>
    <comment ref="AA55" authorId="0">
      <text>
        <r>
          <rPr>
            <b/>
            <sz val="9"/>
            <color indexed="81"/>
            <rFont val="Calibri"/>
            <family val="2"/>
          </rPr>
          <t>James Kwak:</t>
        </r>
        <r>
          <rPr>
            <sz val="9"/>
            <color indexed="81"/>
            <rFont val="Calibri"/>
            <family val="2"/>
          </rPr>
          <t xml:space="preserve">
Fixed at 2021 level, per LTBO alternative fiscal scenario</t>
        </r>
      </text>
    </comment>
    <comment ref="AB55" authorId="0">
      <text>
        <r>
          <rPr>
            <b/>
            <sz val="9"/>
            <color indexed="81"/>
            <rFont val="Calibri"/>
            <family val="2"/>
          </rPr>
          <t>James Kwak:</t>
        </r>
        <r>
          <rPr>
            <sz val="9"/>
            <color indexed="81"/>
            <rFont val="Calibri"/>
            <family val="2"/>
          </rPr>
          <t xml:space="preserve">
Fixed at 2021 level, per LTBO alternative fiscal scenario</t>
        </r>
      </text>
    </comment>
    <comment ref="AC55" authorId="0">
      <text>
        <r>
          <rPr>
            <b/>
            <sz val="9"/>
            <color indexed="81"/>
            <rFont val="Calibri"/>
            <family val="2"/>
          </rPr>
          <t>James Kwak:</t>
        </r>
        <r>
          <rPr>
            <sz val="9"/>
            <color indexed="81"/>
            <rFont val="Calibri"/>
            <family val="2"/>
          </rPr>
          <t xml:space="preserve">
Fixed at 2021 level, per LTBO alternative fiscal scenario</t>
        </r>
      </text>
    </comment>
    <comment ref="AD55" authorId="0">
      <text>
        <r>
          <rPr>
            <b/>
            <sz val="9"/>
            <color indexed="81"/>
            <rFont val="Calibri"/>
            <family val="2"/>
          </rPr>
          <t>James Kwak:</t>
        </r>
        <r>
          <rPr>
            <sz val="9"/>
            <color indexed="81"/>
            <rFont val="Calibri"/>
            <family val="2"/>
          </rPr>
          <t xml:space="preserve">
Fixed at 2021 level, per LTBO alternative fiscal scenario</t>
        </r>
      </text>
    </comment>
    <comment ref="AE55" authorId="0">
      <text>
        <r>
          <rPr>
            <b/>
            <sz val="9"/>
            <color indexed="81"/>
            <rFont val="Calibri"/>
            <family val="2"/>
          </rPr>
          <t>James Kwak:</t>
        </r>
        <r>
          <rPr>
            <sz val="9"/>
            <color indexed="81"/>
            <rFont val="Calibri"/>
            <family val="2"/>
          </rPr>
          <t xml:space="preserve">
Fixed at 2021 level, per LTBO alternative fiscal scenario</t>
        </r>
      </text>
    </comment>
    <comment ref="R73" authorId="0">
      <text>
        <r>
          <rPr>
            <b/>
            <sz val="9"/>
            <color indexed="81"/>
            <rFont val="Calibri"/>
            <family val="2"/>
          </rPr>
          <t>James Kwak:</t>
        </r>
        <r>
          <rPr>
            <sz val="9"/>
            <color indexed="81"/>
            <rFont val="Calibri"/>
            <family val="2"/>
          </rPr>
          <t xml:space="preserve">
From LTBO, both scenarios</t>
        </r>
      </text>
    </comment>
    <comment ref="R74" authorId="0">
      <text>
        <r>
          <rPr>
            <b/>
            <sz val="9"/>
            <color indexed="81"/>
            <rFont val="Calibri"/>
            <family val="2"/>
          </rPr>
          <t>James Kwak:</t>
        </r>
        <r>
          <rPr>
            <sz val="9"/>
            <color indexed="81"/>
            <rFont val="Calibri"/>
            <family val="2"/>
          </rPr>
          <t xml:space="preserve">
From LTBO, alternative fiscal scenario</t>
        </r>
      </text>
    </comment>
    <comment ref="R75" authorId="0">
      <text>
        <r>
          <rPr>
            <b/>
            <sz val="9"/>
            <color indexed="81"/>
            <rFont val="Calibri"/>
            <family val="2"/>
          </rPr>
          <t>James Kwak:</t>
        </r>
        <r>
          <rPr>
            <sz val="9"/>
            <color indexed="81"/>
            <rFont val="Calibri"/>
            <family val="2"/>
          </rPr>
          <t xml:space="preserve">
Constant share of GDP, as per LTBO</t>
        </r>
      </text>
    </comment>
    <comment ref="R76" authorId="0">
      <text>
        <r>
          <rPr>
            <b/>
            <sz val="9"/>
            <color indexed="81"/>
            <rFont val="Calibri"/>
            <family val="2"/>
          </rPr>
          <t>James Kwak:</t>
        </r>
        <r>
          <rPr>
            <sz val="9"/>
            <color indexed="81"/>
            <rFont val="Calibri"/>
            <family val="2"/>
          </rPr>
          <t xml:space="preserve">
Interest rate is 2.7% real + 2.5% inflation</t>
        </r>
      </text>
    </comment>
  </commentList>
</comments>
</file>

<file path=xl/sharedStrings.xml><?xml version="1.0" encoding="utf-8"?>
<sst xmlns="http://schemas.openxmlformats.org/spreadsheetml/2006/main" count="959" uniqueCount="232">
  <si>
    <t>CBO’s Baseline Budget Projections</t>
  </si>
  <si>
    <t>Total</t>
  </si>
  <si>
    <t>Actual,</t>
  </si>
  <si>
    <t>2012-</t>
  </si>
  <si>
    <t>Revenues</t>
  </si>
  <si>
    <t>Individual income taxes</t>
  </si>
  <si>
    <t>Social insurance taxes</t>
  </si>
  <si>
    <t>Corporate income taxes</t>
  </si>
  <si>
    <t>Other</t>
  </si>
  <si>
    <t>_____</t>
  </si>
  <si>
    <t>______</t>
  </si>
  <si>
    <t>Total Revenues</t>
  </si>
  <si>
    <t>On-budget</t>
  </si>
  <si>
    <t>Off-budget</t>
  </si>
  <si>
    <t>Outlays</t>
  </si>
  <si>
    <t>Mandatory spending</t>
  </si>
  <si>
    <t>Discretionary spending</t>
  </si>
  <si>
    <t>Net interest</t>
  </si>
  <si>
    <t>Total Outlays</t>
  </si>
  <si>
    <t>Deficit (-) or Surplus Excluding Effects of</t>
  </si>
  <si>
    <t>Provisions Related to the Joint Select</t>
  </si>
  <si>
    <t>Committee on Deficit Reduction</t>
  </si>
  <si>
    <t xml:space="preserve">On-budget </t>
  </si>
  <si>
    <t>Policy changes</t>
  </si>
  <si>
    <t>Debt service</t>
  </si>
  <si>
    <t>_</t>
  </si>
  <si>
    <t>___</t>
  </si>
  <si>
    <t>____</t>
  </si>
  <si>
    <t>Total Effects</t>
  </si>
  <si>
    <t>Total Deficit</t>
  </si>
  <si>
    <t>Debt Held by the Public</t>
  </si>
  <si>
    <t>at the End of the Year</t>
  </si>
  <si>
    <t>n.a.</t>
  </si>
  <si>
    <t>As a Percentage of Gross Domestic Product</t>
  </si>
  <si>
    <t>Memorandum:</t>
  </si>
  <si>
    <t>Gross Domestic Product</t>
  </si>
  <si>
    <t>(Billions of dollars)</t>
  </si>
  <si>
    <t>Source: Congressional Budget Office.</t>
  </si>
  <si>
    <t>Note: n.a. = not applicable.</t>
  </si>
  <si>
    <t>Notes: The Budget Control Act of 2011 (Public Law 112-25) created the Joint Select Committee on Deficit Reduction to propose further deficit reduction totaling at least $1.5 trillion over 10 years. The act also specified automatic procedures for reducing spending by as much as $1.2 trillion if legislation originating with the new deficit reduction committee does not achieve savings of at least $1.2 trillion. CBO has incorporated that amount of deficit reduction (which include savings in debt-service costs) in its baseline but has no basis for allocating that amount between revenues and outlays. Policy changes were allocated evenly across the 2013–2021 period; the incremental increase in the annual effects results from the compounding of debt-service savings.</t>
  </si>
  <si>
    <t>n.a. = not applicable; * = between 0 and 0.05 percent.</t>
  </si>
  <si>
    <t>a.</t>
  </si>
  <si>
    <t>Positive numbers indicate a decrease in the deficit.</t>
  </si>
  <si>
    <t>Billions of Dollars</t>
  </si>
  <si>
    <r>
      <t>Effects of Those Provisions</t>
    </r>
    <r>
      <rPr>
        <vertAlign val="superscript"/>
        <sz val="10"/>
        <rFont val="Arial"/>
      </rPr>
      <t>a</t>
    </r>
  </si>
  <si>
    <t xml:space="preserve">Supplemental data </t>
  </si>
  <si>
    <t>CBO's Long-Term Budget Outlook (June 2011)</t>
  </si>
  <si>
    <t>Economic Variables Underlying the Long-Term Budget Projections</t>
  </si>
  <si>
    <t>Fiscal Year</t>
  </si>
  <si>
    <t>Real Wage Growth for Workers Covered by Social Security (Percent)</t>
  </si>
  <si>
    <t>Growth in Consumer Price Index (Percent)</t>
  </si>
  <si>
    <t>Nominal Wage Growth for Workers Covered by Social Security (Percent)</t>
  </si>
  <si>
    <t>Average Real Annual Interest Rate (Percent)</t>
  </si>
  <si>
    <t>Average Annual Unemployment Rate (Percent)</t>
  </si>
  <si>
    <t>Real GDP (Fiscal Year, in 2011 dollars)</t>
  </si>
  <si>
    <t>Note: The average annual interest rate is the rate on 10-year government debt. The average effective interest rate on all federal debt is 0.3 percentage points lower.</t>
  </si>
  <si>
    <t>Table 1-2 (From August 2011 BEO Update)</t>
  </si>
  <si>
    <t>Table 1-4.</t>
  </si>
  <si>
    <t>(Outlays, in billions of dollars)</t>
  </si>
  <si>
    <t>Social Security</t>
  </si>
  <si>
    <t>Health Care Programs</t>
  </si>
  <si>
    <t>Medicaid</t>
  </si>
  <si>
    <t>Health insurance subsidies,</t>
  </si>
  <si>
    <t xml:space="preserve">exchanges, and related </t>
  </si>
  <si>
    <t>spending</t>
  </si>
  <si>
    <t>MERHCF</t>
  </si>
  <si>
    <t xml:space="preserve">Children's Health Insurance </t>
  </si>
  <si>
    <t>Program</t>
  </si>
  <si>
    <t>__</t>
  </si>
  <si>
    <t>Subtotal</t>
  </si>
  <si>
    <t>Income Security</t>
  </si>
  <si>
    <t>SNAP</t>
  </si>
  <si>
    <t>Unemployment compensation</t>
  </si>
  <si>
    <t>Supplemental Security Income</t>
  </si>
  <si>
    <t>Earned income and child tax credits</t>
  </si>
  <si>
    <t>Child nutrition</t>
  </si>
  <si>
    <t>Foster care</t>
  </si>
  <si>
    <t>Federal Civilian and Military Retirement</t>
  </si>
  <si>
    <t>Military</t>
  </si>
  <si>
    <t>Income security</t>
  </si>
  <si>
    <t>Other Programs</t>
  </si>
  <si>
    <t>TARP</t>
  </si>
  <si>
    <t>Deposit insurance</t>
  </si>
  <si>
    <t>Higher education</t>
  </si>
  <si>
    <t xml:space="preserve">Agriculture </t>
  </si>
  <si>
    <t>Offsetting Receipts</t>
  </si>
  <si>
    <t>Federal share of federal</t>
  </si>
  <si>
    <t>employees' retirement</t>
  </si>
  <si>
    <t xml:space="preserve">Total Mandatory </t>
  </si>
  <si>
    <t>Spending</t>
  </si>
  <si>
    <t>Mandatory Spending Excluding</t>
  </si>
  <si>
    <t>Medicare Spending Net of</t>
  </si>
  <si>
    <t>Notes:Projections over the 2012–2021 period do not include the effect of any potential changes that may occur as a result of provisions related to the Joint Select Committee on Deficit Reduction, created by the Budget Control Act of 2011 (Public Law 112-25).</t>
  </si>
  <si>
    <t>Data on spending for benefit programs in this table generally exclude administrative costs, which are discretionary.</t>
  </si>
  <si>
    <t>MERHCF = Department of Defense Medicare-Eligible Retiree Health Care Fund (including TRICARE for Life); SNAP = Supplemental Nutrition Assistance Program; TARP = Troubled Asset Relief Program; * = between zero and $500 million.</t>
  </si>
  <si>
    <t xml:space="preserve">a.                                                                                                                                                                              </t>
  </si>
  <si>
    <t>Excludes offsetting receipts (funds collected by government agencies from other government accounts or from the public in businesslike or market-oriented transactions that are recorded as offsets to outlays).</t>
  </si>
  <si>
    <t xml:space="preserve">b. </t>
  </si>
  <si>
    <t>Includes Temporary Assistance for Needy Families and various programs that involve payments to states for child support enforcement and family support, child care entitlements, and research to benefit children.</t>
  </si>
  <si>
    <t>c.</t>
  </si>
  <si>
    <t>Also includes outlays for the first-time homebuyer credit, the American Opportunity Tax Credit, and other tax credits.</t>
  </si>
  <si>
    <t xml:space="preserve">d. </t>
  </si>
  <si>
    <t>Includes Civil Service, Foreign Service, Coast Guard, and other smaller retirement programs as well as annuitants’ health care benefits.</t>
  </si>
  <si>
    <t>e.</t>
  </si>
  <si>
    <t>Income security includes veterans’ compensation, pensions, and life insurance programs. Other benefits are primarily education subsidies.</t>
  </si>
  <si>
    <t>f.</t>
  </si>
  <si>
    <t>The amounts recorded for 2010 and 2011 reflect cash transfers from the Treasury to Fannie Mae and Freddie Mac. The amounts shown for 2012 through 2021 reflect CBO’s estimate of the subsidy cost of new loans and guarantees made by those two entities in each year, adjusted for market risk.</t>
  </si>
  <si>
    <t xml:space="preserve">g. </t>
  </si>
  <si>
    <t>Includes Medicare premiums and amounts paid by states from savings on Medicaid prescription drug costs.</t>
  </si>
  <si>
    <r>
      <t>CBO’s Baseline Projections of Mandatory Spending</t>
    </r>
    <r>
      <rPr>
        <b/>
        <vertAlign val="superscript"/>
        <sz val="10"/>
        <rFont val="Arial"/>
      </rPr>
      <t>a</t>
    </r>
  </si>
  <si>
    <r>
      <t>Medicare</t>
    </r>
    <r>
      <rPr>
        <vertAlign val="superscript"/>
        <sz val="10"/>
        <rFont val="Arial"/>
      </rPr>
      <t>a</t>
    </r>
  </si>
  <si>
    <r>
      <t>Family support</t>
    </r>
    <r>
      <rPr>
        <vertAlign val="superscript"/>
        <sz val="10"/>
        <rFont val="Arial"/>
      </rPr>
      <t>b</t>
    </r>
  </si>
  <si>
    <r>
      <t>Making Work Pay and other tax credits</t>
    </r>
    <r>
      <rPr>
        <vertAlign val="superscript"/>
        <sz val="10"/>
        <rFont val="Arial"/>
      </rPr>
      <t>c</t>
    </r>
  </si>
  <si>
    <r>
      <t>Civilian</t>
    </r>
    <r>
      <rPr>
        <vertAlign val="superscript"/>
        <sz val="10"/>
        <rFont val="Arial"/>
      </rPr>
      <t>d</t>
    </r>
  </si>
  <si>
    <r>
      <t>Veterans</t>
    </r>
    <r>
      <rPr>
        <vertAlign val="superscript"/>
        <sz val="10"/>
        <rFont val="Arial"/>
      </rPr>
      <t>e</t>
    </r>
  </si>
  <si>
    <r>
      <t>Fannie Mae and Freddie Mac</t>
    </r>
    <r>
      <rPr>
        <vertAlign val="superscript"/>
        <sz val="10"/>
        <rFont val="Arial"/>
      </rPr>
      <t>f</t>
    </r>
  </si>
  <si>
    <r>
      <t>Medicare</t>
    </r>
    <r>
      <rPr>
        <vertAlign val="superscript"/>
        <sz val="10"/>
        <rFont val="Arial"/>
      </rPr>
      <t>g</t>
    </r>
  </si>
  <si>
    <t>b.</t>
  </si>
  <si>
    <t>Deficit</t>
  </si>
  <si>
    <t>Other Means of Financing</t>
  </si>
  <si>
    <t>BEOU, Table 1-7</t>
  </si>
  <si>
    <t>Table 1-8</t>
  </si>
  <si>
    <t>Budgetary Effects of Selected Policy Alternatives Not Included in CBO’s Baseline</t>
  </si>
  <si>
    <t>Policy Alternatives That Affect Discretionary Outlays</t>
  </si>
  <si>
    <t xml:space="preserve">Reduce the Number of Troops  </t>
  </si>
  <si>
    <t xml:space="preserve">Deployed for Certain Types of Overseas </t>
  </si>
  <si>
    <r>
      <t>Military Operations to 45,000 by 2015</t>
    </r>
    <r>
      <rPr>
        <vertAlign val="superscript"/>
        <sz val="9"/>
        <rFont val="Bell Centennial Address"/>
        <family val="2"/>
      </rPr>
      <t>a</t>
    </r>
    <r>
      <rPr>
        <sz val="9"/>
        <rFont val="Bell Centennial Address"/>
        <family val="2"/>
      </rPr>
      <t xml:space="preserve"> </t>
    </r>
  </si>
  <si>
    <r>
      <t>Effect on the deficit</t>
    </r>
    <r>
      <rPr>
        <vertAlign val="superscript"/>
        <sz val="9"/>
        <rFont val="Bell Centennial Address"/>
        <family val="2"/>
      </rPr>
      <t>b</t>
    </r>
  </si>
  <si>
    <t>Increase Discretionary Appropriations</t>
  </si>
  <si>
    <r>
      <t>at the Rate of Growth of Nominal GDP</t>
    </r>
    <r>
      <rPr>
        <vertAlign val="superscript"/>
        <sz val="9"/>
        <rFont val="Bell Centennial Address"/>
        <family val="2"/>
      </rPr>
      <t>c</t>
    </r>
  </si>
  <si>
    <r>
      <t>at the Rate of Inflation</t>
    </r>
    <r>
      <rPr>
        <vertAlign val="superscript"/>
        <sz val="9"/>
        <rFont val="Bell Centennial Address"/>
        <family val="2"/>
      </rPr>
      <t>d</t>
    </r>
  </si>
  <si>
    <t>Freeze Discretionary Appropriations</t>
  </si>
  <si>
    <t>at the Level of the Cap for 2013</t>
  </si>
  <si>
    <t>Policy Alternative That Affects Mandatory Outlays</t>
  </si>
  <si>
    <t>Maintain Medicare's Payment Rates</t>
  </si>
  <si>
    <r>
      <t>for Physicians at the 2011 Level</t>
    </r>
    <r>
      <rPr>
        <vertAlign val="superscript"/>
        <sz val="9"/>
        <rFont val="Bell Centennial Address"/>
        <family val="2"/>
      </rPr>
      <t>e</t>
    </r>
  </si>
  <si>
    <r>
      <t>Policy Alternatives That Affect the Tax Code</t>
    </r>
    <r>
      <rPr>
        <vertAlign val="superscript"/>
        <sz val="8"/>
        <rFont val="Bell Centennial NameAndNumber"/>
        <family val="2"/>
      </rPr>
      <t>f</t>
    </r>
  </si>
  <si>
    <t xml:space="preserve">Extend Certain Income Tax and Estate </t>
  </si>
  <si>
    <t xml:space="preserve">and Gift Tax Provisions Scheduled to </t>
  </si>
  <si>
    <r>
      <t>Expire on December 31, 2012</t>
    </r>
    <r>
      <rPr>
        <vertAlign val="superscript"/>
        <sz val="9"/>
        <rFont val="Bell Centennial Address"/>
        <family val="2"/>
      </rPr>
      <t>g</t>
    </r>
  </si>
  <si>
    <r>
      <t>Index the AMT for Inflation</t>
    </r>
    <r>
      <rPr>
        <vertAlign val="superscript"/>
        <sz val="9"/>
        <rFont val="Bell Centennial Address"/>
        <family val="2"/>
      </rPr>
      <t>h</t>
    </r>
  </si>
  <si>
    <t xml:space="preserve">Expire on December 31, 2012, and </t>
  </si>
  <si>
    <r>
      <t>Index the AMT for Inflation</t>
    </r>
    <r>
      <rPr>
        <vertAlign val="superscript"/>
        <sz val="9"/>
        <rFont val="Bell Centennial Address"/>
        <family val="2"/>
      </rPr>
      <t>i</t>
    </r>
  </si>
  <si>
    <r>
      <t>Extend Other Expiring Tax Provisions</t>
    </r>
    <r>
      <rPr>
        <vertAlign val="superscript"/>
        <sz val="9"/>
        <rFont val="Bell Centennial Address"/>
        <family val="2"/>
      </rPr>
      <t>j</t>
    </r>
  </si>
  <si>
    <t>2021</t>
  </si>
  <si>
    <t>2016</t>
  </si>
  <si>
    <t xml:space="preserve">Total Outlays for Operations in </t>
  </si>
  <si>
    <t>Afghanistan and Iraq and for Similar</t>
  </si>
  <si>
    <t>Activities in CBO's Baseline</t>
  </si>
  <si>
    <t>Total Deficit in CBO's Baseline</t>
  </si>
  <si>
    <t>Sources: Congressional Budget Office; Joint Committee on Taxation.</t>
  </si>
  <si>
    <t xml:space="preserve">Notes:  Positive numbers indicate a reduction in the deficit. </t>
  </si>
  <si>
    <t>* = between -$500 million and $500 million; GDP = gross domestic product; AMT = alternative minimum tax.</t>
  </si>
  <si>
    <t>This alternative does not extrapolate the $159 billion in budget authority for military operations and associated costs in Afghanistan and Iraq provided for 2011. However, it incorporates the assumption that future funding for operations in Afghanistan, Iraq, or elsewhere would total $118 billion in 2012, $82 billion in 2013, $54 billion in 2014, and about $35 billion a year from 2015 on—for a total of $493 billion over the 2012–2021 period.</t>
  </si>
  <si>
    <t>Excluding debt service.</t>
  </si>
  <si>
    <t>Under this alternative, appropriations for 2011 for operations in Afghanistan and Iraq are assumed to grow at the rate of inflation from their 2011 level.</t>
  </si>
  <si>
    <t>d.</t>
  </si>
  <si>
    <t>Under this alternative, discretionary funding related to federal personnel is inflated using the employment cost index for wages and salaries. All other discretionary funding is adjusted using the GDP price index. These estimates are relative to CBO’s August 2011 baseline, which incorporates the establishment of caps by the Budget Control Act of 2011 (Public Law 112-25).</t>
  </si>
  <si>
    <t>The estimates reflect the budgetary impact of this alternative relative to CBO’s March 2011 baseline rather than its August 2011 baseline. It is unlikely that the estimated budgetary impact would change significantly if it were updated and measured relative to the August baseline.</t>
  </si>
  <si>
    <t>The estimates are from CBO and the staff of the Joint Committee on Taxation and are preliminary.</t>
  </si>
  <si>
    <t>g.</t>
  </si>
  <si>
    <t>This alternative incorporates the assumption that legislative action extends title I of the Tax Relief, Unemployment Insurance Reauthorization, and Job Creation Act of 2010 (P.L. 111-312, which extended for 2011 and 2012 income tax provisions enacted in 2001, 2003, and 2009) and title III of that act (which modified estate and gift taxation for 2010 through 2012). It does not incorporate the assumption that the AMT is indexed for inflation; the effects of that alternative are shown separately.</t>
  </si>
  <si>
    <t>h.</t>
  </si>
  <si>
    <t>This alternative incorporates the assumption that the exemption amount for the AMT (which was increased through the end of 2011) is extended at its higher amount and, together with the AMT tax brackets, is indexed for inflation after 2011. In addition, the treatment of nonrefundable personal credits (which also was continued through the end of 2011) is assumed to be extended.</t>
  </si>
  <si>
    <t>i.</t>
  </si>
  <si>
    <t>The combination of extending certain income tax provisions scheduled to expire on December 31, 2012, and indexing the AMT for inflation reduces revenues by more than the sum of those alternatives considered alone. The total shown here includes an additional revenue loss of $799 billion over the 2013–2021 period that results from the interaction of the two policies.</t>
  </si>
  <si>
    <t>j.</t>
  </si>
  <si>
    <t>These estimates include the impact of extending about 80 expiring provisions. Many of those credits are set to expire at the end of 2011, and many have been extended previously, such as the research and experimentation tax credit. The additional first-year depreciation deduction of 50 percent for business equipment is set to expire at the end of 2012.</t>
  </si>
  <si>
    <t>Adjusted discretionary spending</t>
  </si>
  <si>
    <t>Adjusted net interest</t>
  </si>
  <si>
    <t>Medicare (gross)</t>
  </si>
  <si>
    <t>Medicare offsets</t>
  </si>
  <si>
    <t>Medicare (net)</t>
  </si>
  <si>
    <t>Other healthcare</t>
  </si>
  <si>
    <t>Other mandatory</t>
  </si>
  <si>
    <t xml:space="preserve">   Adjusted Medicare (gross)</t>
  </si>
  <si>
    <t>CHIP and exchange subsidies</t>
  </si>
  <si>
    <t xml:space="preserve">Supplemental data  </t>
  </si>
  <si>
    <t>Summary Data for the Extended-Baseline Scenario</t>
  </si>
  <si>
    <t>(Percentage of gross domestic product)</t>
  </si>
  <si>
    <t xml:space="preserve"> Social Security</t>
  </si>
  <si>
    <r>
      <t>Medicare, Medicaid, CHIP, and Exchange Subsidies</t>
    </r>
    <r>
      <rPr>
        <vertAlign val="superscript"/>
        <sz val="11"/>
        <color indexed="8"/>
        <rFont val="Calibri"/>
        <family val="2"/>
      </rPr>
      <t>a</t>
    </r>
  </si>
  <si>
    <r>
      <t>Other Noninterest Spending</t>
    </r>
    <r>
      <rPr>
        <vertAlign val="superscript"/>
        <sz val="11"/>
        <color indexed="8"/>
        <rFont val="Calibri"/>
        <family val="2"/>
      </rPr>
      <t>b</t>
    </r>
  </si>
  <si>
    <t>Total Noninterest Spending</t>
  </si>
  <si>
    <t xml:space="preserve">  Net   Interest          </t>
  </si>
  <si>
    <t>Total Spending</t>
  </si>
  <si>
    <t>Debt</t>
  </si>
  <si>
    <r>
      <t>Medicare Offsetting Receipts</t>
    </r>
    <r>
      <rPr>
        <vertAlign val="superscript"/>
        <sz val="11"/>
        <color indexed="8"/>
        <rFont val="Calibri"/>
        <family val="2"/>
      </rPr>
      <t>c</t>
    </r>
  </si>
  <si>
    <t xml:space="preserve">a. Outlays for Medicare, Medicaid, CHIP, and exchange subsidies represent gross Medicare spending, federal outlays for Medicaid and CHIP, and outlays for health insurance subsidies provided through the exchanges established by the March 2010 health care legislation. (Net spending for Medicare equals gross Medicare spending less Medicare offsetting receipts.) </t>
  </si>
  <si>
    <t>b. Other noninterest spending includes Medicare offsetting receipts, which reduce total outlays.</t>
  </si>
  <si>
    <t>c. Medicare offsetting receipts, which reduce total outlays, consist of Medicare premiums, certain payments by states to Medicare, and amounts paid to providers and recovered.</t>
  </si>
  <si>
    <t>Figure 1-1.  Primary Spending and Revenues, by Category, Under CBO’s Long-Term Budget Scenarios</t>
  </si>
  <si>
    <t>Extended-Baseline Scenario</t>
  </si>
  <si>
    <t>Alternative Fiscal  Scenario</t>
  </si>
  <si>
    <t>Medicare, Medicaid, CHIP, and Exchange Subsidies</t>
  </si>
  <si>
    <t>Other Noninterest Spending</t>
  </si>
  <si>
    <t>Total Primary Spending</t>
  </si>
  <si>
    <t>Other noninterest spending</t>
  </si>
  <si>
    <t>Summary Data for the Alternative Fiscal Scenario</t>
  </si>
  <si>
    <t>Total Noninterest</t>
  </si>
  <si>
    <t xml:space="preserve">(Greater </t>
  </si>
  <si>
    <t xml:space="preserve">than 200 </t>
  </si>
  <si>
    <t>percent</t>
  </si>
  <si>
    <t>in 2037</t>
  </si>
  <si>
    <t>and later)</t>
  </si>
  <si>
    <t>Memo: Primary Balance</t>
  </si>
  <si>
    <t>Memo: Net Interest</t>
  </si>
  <si>
    <t>Balance ex-Joint Select Committee</t>
  </si>
  <si>
    <t>Joint Select Committee</t>
  </si>
  <si>
    <t>End of Year Public Debt</t>
  </si>
  <si>
    <t>Total Balance</t>
  </si>
  <si>
    <t>Other Means of Financing (Increase in Debt)</t>
  </si>
  <si>
    <t>As Percentage of GDP</t>
  </si>
  <si>
    <t>GDP ($ Billions)</t>
  </si>
  <si>
    <t>2021–35 revenue growth rate</t>
  </si>
  <si>
    <t>LTBO Outlay Categories</t>
  </si>
  <si>
    <t>Medicare, Medicaid, CHIP, exchange subsidies</t>
  </si>
  <si>
    <t>Real 2021-35 GDP growth rate</t>
  </si>
  <si>
    <t>Assumes JSC has no impact after 2021 (conservative)</t>
  </si>
  <si>
    <t>AMT Patch</t>
  </si>
  <si>
    <t>Adjusted Total Revenues</t>
  </si>
  <si>
    <t xml:space="preserve">   Doc Fix</t>
  </si>
  <si>
    <t>Doc Fix</t>
  </si>
  <si>
    <t>Overseas Contingency Operations</t>
  </si>
  <si>
    <t>Realistic Scenario (Tax Cuts Expire)</t>
  </si>
  <si>
    <t>Income/estate cuts + AMT patch</t>
  </si>
  <si>
    <t>Realistic Scenario (Tax Cuts Extended)</t>
  </si>
  <si>
    <t>Other tax cuts</t>
  </si>
  <si>
    <t>CBO Extended Baseline, June</t>
  </si>
  <si>
    <t>CBO Alternative Scenario, June</t>
  </si>
  <si>
    <t>Updated Extended Baseline</t>
  </si>
  <si>
    <t>Updated Alternative Scenario</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</si>
</sst>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dd\-mmm\-yy"/>
    <numFmt numFmtId="165" formatCode="hh:mm\ AM/PM"/>
    <numFmt numFmtId="166" formatCode="0.0"/>
    <numFmt numFmtId="167" formatCode="0.0%"/>
    <numFmt numFmtId="168" formatCode="#,##0.0"/>
    <numFmt numFmtId="169" formatCode="0.000"/>
    <numFmt numFmtId="170" formatCode="#,##0.000"/>
  </numFmts>
  <fonts count="38" x14ac:knownFonts="1">
    <font>
      <sz val="12"/>
      <color theme="1"/>
      <name val="Calibri"/>
      <family val="2"/>
      <scheme val="minor"/>
    </font>
    <font>
      <sz val="12"/>
      <color theme="1"/>
      <name val="Calibri"/>
      <family val="2"/>
      <scheme val="minor"/>
    </font>
    <font>
      <sz val="12"/>
      <name val="Arial"/>
      <family val="2"/>
    </font>
    <font>
      <sz val="9"/>
      <name val="Bell Centennial Address"/>
      <family val="2"/>
    </font>
    <font>
      <sz val="8"/>
      <name val="Bell Centennial NameAndNumber"/>
      <family val="2"/>
    </font>
    <font>
      <b/>
      <sz val="9"/>
      <name val="Bell Centennial NameAndNumber"/>
      <family val="2"/>
    </font>
    <font>
      <sz val="10"/>
      <name val="Arial"/>
      <family val="2"/>
    </font>
    <font>
      <vertAlign val="superscript"/>
      <sz val="9"/>
      <name val="Bell Centennial Address"/>
      <family val="2"/>
    </font>
    <font>
      <sz val="8"/>
      <name val="Bell Centennial Address"/>
      <family val="2"/>
    </font>
    <font>
      <b/>
      <sz val="10"/>
      <name val="Arial"/>
    </font>
    <font>
      <sz val="10"/>
      <color indexed="10"/>
      <name val="Arial"/>
    </font>
    <font>
      <vertAlign val="superscript"/>
      <sz val="10"/>
      <name val="Arial"/>
    </font>
    <font>
      <u/>
      <sz val="10"/>
      <name val="Arial"/>
    </font>
    <font>
      <sz val="10"/>
      <color indexed="8"/>
      <name val="Arial"/>
    </font>
    <font>
      <sz val="10"/>
      <color indexed="12"/>
      <name val="Arial"/>
    </font>
    <font>
      <u/>
      <sz val="12"/>
      <color theme="10"/>
      <name val="Calibri"/>
      <family val="2"/>
      <scheme val="minor"/>
    </font>
    <font>
      <u/>
      <sz val="12"/>
      <color theme="11"/>
      <name val="Calibri"/>
      <family val="2"/>
      <scheme val="minor"/>
    </font>
    <font>
      <sz val="11"/>
      <color theme="1"/>
      <name val="Calibri"/>
      <family val="2"/>
      <scheme val="minor"/>
    </font>
    <font>
      <u/>
      <sz val="11"/>
      <color theme="10"/>
      <name val="Calibri"/>
      <family val="2"/>
    </font>
    <font>
      <sz val="11"/>
      <color rgb="FF002060"/>
      <name val="Calibri"/>
      <family val="2"/>
    </font>
    <font>
      <b/>
      <sz val="11"/>
      <color theme="1"/>
      <name val="Calibri"/>
      <family val="2"/>
      <scheme val="minor"/>
    </font>
    <font>
      <sz val="11"/>
      <name val="Calibri"/>
      <family val="2"/>
      <scheme val="minor"/>
    </font>
    <font>
      <sz val="12"/>
      <name val="Courier"/>
      <family val="3"/>
    </font>
    <font>
      <sz val="10"/>
      <name val="Bell Centennial Address"/>
      <family val="2"/>
    </font>
    <font>
      <b/>
      <sz val="10"/>
      <name val="Bell Centennial Address"/>
      <family val="2"/>
    </font>
    <font>
      <b/>
      <vertAlign val="superscript"/>
      <sz val="10"/>
      <name val="Arial"/>
    </font>
    <font>
      <u/>
      <sz val="10"/>
      <color indexed="8"/>
      <name val="Arial"/>
    </font>
    <font>
      <b/>
      <sz val="10"/>
      <color indexed="12"/>
      <name val="Arial"/>
    </font>
    <font>
      <i/>
      <sz val="10"/>
      <color indexed="10"/>
      <name val="Arial"/>
    </font>
    <font>
      <sz val="9"/>
      <name val="Bell Centennial NameAndNumber"/>
      <family val="2"/>
    </font>
    <font>
      <b/>
      <i/>
      <sz val="10"/>
      <name val="Bell Centennial Address"/>
      <family val="2"/>
    </font>
    <font>
      <vertAlign val="superscript"/>
      <sz val="8"/>
      <name val="Bell Centennial NameAndNumber"/>
      <family val="2"/>
    </font>
    <font>
      <sz val="10"/>
      <color theme="1"/>
      <name val="Bell Centennial Address"/>
      <family val="2"/>
    </font>
    <font>
      <vertAlign val="superscript"/>
      <sz val="11"/>
      <color indexed="8"/>
      <name val="Calibri"/>
      <family val="2"/>
    </font>
    <font>
      <sz val="11"/>
      <color rgb="FFFF0000"/>
      <name val="Calibri"/>
      <family val="2"/>
      <scheme val="minor"/>
    </font>
    <font>
      <sz val="11"/>
      <color theme="1"/>
      <name val="Calibri"/>
      <family val="2"/>
    </font>
    <font>
      <sz val="9"/>
      <color indexed="81"/>
      <name val="Calibri"/>
      <family val="2"/>
    </font>
    <font>
      <b/>
      <sz val="9"/>
      <color indexed="81"/>
      <name val="Calibri"/>
      <family val="2"/>
    </font>
  </fonts>
  <fills count="3">
    <fill>
      <patternFill patternType="none"/>
    </fill>
    <fill>
      <patternFill patternType="gray125"/>
    </fill>
    <fill>
      <patternFill patternType="solid">
        <fgColor rgb="FFFFFF00"/>
        <bgColor indexed="64"/>
      </patternFill>
    </fill>
  </fills>
  <borders count="4">
    <border>
      <left/>
      <right/>
      <top/>
      <bottom/>
      <diagonal/>
    </border>
    <border>
      <left/>
      <right/>
      <top/>
      <bottom style="thin">
        <color auto="1"/>
      </bottom>
      <diagonal/>
    </border>
    <border>
      <left/>
      <right/>
      <top style="thin">
        <color auto="1"/>
      </top>
      <bottom/>
      <diagonal/>
    </border>
    <border>
      <left/>
      <right/>
      <top style="thin">
        <color indexed="8"/>
      </top>
      <bottom/>
      <diagonal/>
    </border>
  </borders>
  <cellStyleXfs count="283">
    <xf numFmtId="0" fontId="0" fillId="0" borderId="0"/>
    <xf numFmtId="9" fontId="1" fillId="0" borderId="0" applyFont="0" applyFill="0" applyBorder="0" applyAlignment="0" applyProtection="0"/>
    <xf numFmtId="0" fontId="2" fillId="0" borderId="0"/>
    <xf numFmtId="43" fontId="6" fillId="0" borderId="0" applyFont="0" applyFill="0" applyBorder="0" applyAlignment="0" applyProtection="0"/>
    <xf numFmtId="0" fontId="6" fillId="0" borderId="0"/>
    <xf numFmtId="0" fontId="6" fillId="0" borderId="0"/>
    <xf numFmtId="9" fontId="6" fillId="0" borderId="0" applyFon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0"/>
    <xf numFmtId="0" fontId="18" fillId="0" borderId="0" applyNumberFormat="0" applyFill="0" applyBorder="0" applyAlignment="0" applyProtection="0">
      <alignment vertical="top"/>
      <protection locked="0"/>
    </xf>
    <xf numFmtId="3" fontId="22" fillId="0" borderId="0" applyFont="0" applyFill="0" applyBorder="0" applyAlignment="0" applyProtection="0"/>
    <xf numFmtId="0" fontId="22" fillId="0" borderId="0" applyFont="0" applyFill="0" applyBorder="0" applyAlignment="0" applyProtection="0"/>
    <xf numFmtId="0" fontId="17" fillId="0" borderId="0"/>
    <xf numFmtId="0" fontId="6" fillId="0" borderId="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32" fillId="0" borderId="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cellStyleXfs>
  <cellXfs count="248">
    <xf numFmtId="0" fontId="0" fillId="0" borderId="0" xfId="0"/>
    <xf numFmtId="0" fontId="2" fillId="0" borderId="0" xfId="2" applyAlignment="1">
      <alignment vertical="top" wrapText="1"/>
    </xf>
    <xf numFmtId="0" fontId="9" fillId="0" borderId="0" xfId="2" applyNumberFormat="1" applyFont="1" applyBorder="1" applyAlignment="1"/>
    <xf numFmtId="0" fontId="6" fillId="0" borderId="0" xfId="2" applyNumberFormat="1" applyFont="1" applyBorder="1" applyAlignment="1"/>
    <xf numFmtId="0" fontId="6" fillId="0" borderId="0" xfId="2" applyNumberFormat="1" applyFont="1" applyAlignment="1"/>
    <xf numFmtId="0" fontId="9" fillId="0" borderId="0" xfId="2" applyNumberFormat="1" applyFont="1" applyAlignment="1"/>
    <xf numFmtId="0" fontId="10" fillId="0" borderId="0" xfId="2" applyNumberFormat="1" applyFont="1" applyAlignment="1"/>
    <xf numFmtId="0" fontId="11" fillId="0" borderId="0" xfId="2" applyNumberFormat="1" applyFont="1" applyAlignment="1"/>
    <xf numFmtId="0" fontId="11" fillId="0" borderId="0" xfId="2" applyNumberFormat="1" applyFont="1" applyAlignment="1">
      <alignment horizontal="fill"/>
    </xf>
    <xf numFmtId="0" fontId="11" fillId="0" borderId="0" xfId="2" applyFont="1" applyAlignment="1">
      <alignment horizontal="fill"/>
    </xf>
    <xf numFmtId="0" fontId="11" fillId="0" borderId="0" xfId="2" applyFont="1" applyAlignment="1">
      <alignment horizontal="right"/>
    </xf>
    <xf numFmtId="0" fontId="11" fillId="0" borderId="0" xfId="2" applyNumberFormat="1" applyFont="1" applyAlignment="1">
      <alignment horizontal="right"/>
    </xf>
    <xf numFmtId="0" fontId="6" fillId="0" borderId="0" xfId="2" applyFont="1" applyAlignment="1">
      <alignment horizontal="right"/>
    </xf>
    <xf numFmtId="0" fontId="6" fillId="0" borderId="0" xfId="2" applyFont="1" applyAlignment="1"/>
    <xf numFmtId="1" fontId="6" fillId="0" borderId="0" xfId="2" applyNumberFormat="1" applyFont="1" applyAlignment="1">
      <alignment horizontal="right"/>
    </xf>
    <xf numFmtId="0" fontId="6" fillId="0" borderId="0" xfId="2" applyNumberFormat="1" applyFont="1" applyAlignment="1">
      <alignment horizontal="right"/>
    </xf>
    <xf numFmtId="0" fontId="6" fillId="0" borderId="1" xfId="2" applyNumberFormat="1" applyFont="1" applyBorder="1" applyAlignment="1"/>
    <xf numFmtId="164" fontId="6" fillId="0" borderId="1" xfId="2" applyNumberFormat="1" applyFont="1" applyBorder="1" applyAlignment="1"/>
    <xf numFmtId="1" fontId="6" fillId="0" borderId="1" xfId="2" applyNumberFormat="1" applyFont="1" applyBorder="1" applyAlignment="1"/>
    <xf numFmtId="1" fontId="6" fillId="0" borderId="0" xfId="2" applyNumberFormat="1" applyFont="1" applyAlignment="1"/>
    <xf numFmtId="165" fontId="6" fillId="0" borderId="0" xfId="2" applyNumberFormat="1" applyFont="1" applyBorder="1" applyAlignment="1"/>
    <xf numFmtId="3" fontId="6" fillId="0" borderId="0" xfId="2" applyNumberFormat="1" applyFont="1" applyAlignment="1"/>
    <xf numFmtId="3" fontId="6" fillId="0" borderId="0" xfId="2" applyNumberFormat="1" applyFont="1"/>
    <xf numFmtId="3" fontId="12" fillId="0" borderId="0" xfId="2" applyNumberFormat="1" applyFont="1" applyAlignment="1"/>
    <xf numFmtId="3" fontId="9" fillId="0" borderId="0" xfId="2" applyNumberFormat="1" applyFont="1" applyAlignment="1">
      <alignment horizontal="right"/>
    </xf>
    <xf numFmtId="3" fontId="9" fillId="0" borderId="0" xfId="2" applyNumberFormat="1" applyFont="1" applyAlignment="1"/>
    <xf numFmtId="43" fontId="6" fillId="0" borderId="0" xfId="3" applyFont="1" applyAlignment="1"/>
    <xf numFmtId="0" fontId="6" fillId="0" borderId="0" xfId="2" applyFont="1" applyBorder="1" applyAlignment="1"/>
    <xf numFmtId="166" fontId="6" fillId="0" borderId="0" xfId="2" applyNumberFormat="1" applyFont="1" applyAlignment="1"/>
    <xf numFmtId="3" fontId="6" fillId="0" borderId="0" xfId="2" applyNumberFormat="1" applyFont="1" applyAlignment="1">
      <alignment horizontal="right"/>
    </xf>
    <xf numFmtId="166" fontId="6" fillId="0" borderId="0" xfId="2" applyNumberFormat="1" applyFont="1" applyBorder="1" applyAlignment="1" applyProtection="1">
      <protection locked="0"/>
    </xf>
    <xf numFmtId="167" fontId="6" fillId="0" borderId="0" xfId="2" applyNumberFormat="1" applyFont="1"/>
    <xf numFmtId="166" fontId="6" fillId="0" borderId="0" xfId="2" applyNumberFormat="1" applyFont="1" applyAlignment="1" applyProtection="1">
      <protection locked="0"/>
    </xf>
    <xf numFmtId="0" fontId="9" fillId="0" borderId="0" xfId="2" applyNumberFormat="1" applyFont="1" applyAlignment="1">
      <alignment horizontal="center"/>
    </xf>
    <xf numFmtId="0" fontId="9" fillId="0" borderId="0" xfId="2" applyFont="1" applyBorder="1" applyAlignment="1">
      <alignment horizontal="center"/>
    </xf>
    <xf numFmtId="166" fontId="12" fillId="0" borderId="0" xfId="2" applyNumberFormat="1" applyFont="1" applyAlignment="1"/>
    <xf numFmtId="168" fontId="6" fillId="0" borderId="0" xfId="2" applyNumberFormat="1" applyFont="1" applyAlignment="1"/>
    <xf numFmtId="166" fontId="9" fillId="0" borderId="0" xfId="2" applyNumberFormat="1" applyFont="1" applyAlignment="1">
      <alignment horizontal="right"/>
    </xf>
    <xf numFmtId="166" fontId="9" fillId="0" borderId="0" xfId="2" applyNumberFormat="1" applyFont="1" applyAlignment="1"/>
    <xf numFmtId="168" fontId="9" fillId="0" borderId="0" xfId="2" applyNumberFormat="1" applyFont="1" applyAlignment="1">
      <alignment horizontal="right"/>
    </xf>
    <xf numFmtId="166" fontId="6" fillId="0" borderId="0" xfId="2" applyNumberFormat="1" applyFont="1" applyAlignment="1">
      <alignment horizontal="right"/>
    </xf>
    <xf numFmtId="168" fontId="6" fillId="0" borderId="0" xfId="2" applyNumberFormat="1" applyFont="1" applyAlignment="1">
      <alignment horizontal="right"/>
    </xf>
    <xf numFmtId="0" fontId="6" fillId="0" borderId="1" xfId="2" applyNumberFormat="1" applyFont="1" applyBorder="1" applyAlignment="1">
      <alignment horizontal="fill"/>
    </xf>
    <xf numFmtId="0" fontId="6" fillId="0" borderId="0" xfId="2" applyNumberFormat="1" applyFont="1" applyBorder="1" applyAlignment="1">
      <alignment horizontal="fill"/>
    </xf>
    <xf numFmtId="0" fontId="6" fillId="0" borderId="0" xfId="2" applyNumberFormat="1" applyFont="1" applyBorder="1"/>
    <xf numFmtId="0" fontId="6" fillId="0" borderId="0" xfId="2" applyFont="1"/>
    <xf numFmtId="0" fontId="6" fillId="0" borderId="0" xfId="2" applyFont="1" applyAlignment="1">
      <alignment vertical="top" wrapText="1"/>
    </xf>
    <xf numFmtId="14" fontId="6" fillId="0" borderId="0" xfId="2" applyNumberFormat="1" applyFont="1" applyAlignment="1"/>
    <xf numFmtId="0" fontId="14" fillId="0" borderId="0" xfId="2" applyNumberFormat="1" applyFont="1" applyAlignment="1"/>
    <xf numFmtId="0" fontId="19" fillId="0" borderId="0" xfId="30" applyFont="1" applyAlignment="1" applyProtection="1"/>
    <xf numFmtId="0" fontId="6" fillId="0" borderId="2" xfId="2" applyNumberFormat="1" applyFont="1" applyBorder="1" applyAlignment="1"/>
    <xf numFmtId="169" fontId="6" fillId="0" borderId="2" xfId="2" applyNumberFormat="1" applyFont="1" applyBorder="1" applyAlignment="1"/>
    <xf numFmtId="169" fontId="6" fillId="0" borderId="2" xfId="2" applyNumberFormat="1" applyFont="1" applyBorder="1"/>
    <xf numFmtId="169" fontId="6" fillId="0" borderId="0" xfId="2" applyNumberFormat="1" applyFont="1"/>
    <xf numFmtId="169" fontId="9" fillId="0" borderId="1" xfId="2" applyNumberFormat="1" applyFont="1" applyBorder="1" applyAlignment="1"/>
    <xf numFmtId="0" fontId="9" fillId="0" borderId="1" xfId="2" applyFont="1" applyBorder="1" applyAlignment="1"/>
    <xf numFmtId="1" fontId="6" fillId="0" borderId="1" xfId="2" applyNumberFormat="1" applyFont="1" applyBorder="1" applyAlignment="1">
      <alignment horizontal="fill"/>
    </xf>
    <xf numFmtId="169" fontId="9" fillId="0" borderId="0" xfId="2" applyNumberFormat="1" applyFont="1" applyBorder="1" applyAlignment="1"/>
    <xf numFmtId="169" fontId="6" fillId="0" borderId="0" xfId="2" applyNumberFormat="1" applyFont="1" applyAlignment="1"/>
    <xf numFmtId="1" fontId="6" fillId="0" borderId="0" xfId="2" applyNumberFormat="1" applyFont="1" applyAlignment="1">
      <alignment horizontal="fill"/>
    </xf>
    <xf numFmtId="1" fontId="6" fillId="0" borderId="0" xfId="2" applyNumberFormat="1" applyFont="1"/>
    <xf numFmtId="164" fontId="6" fillId="0" borderId="1" xfId="2" applyNumberFormat="1" applyFont="1" applyBorder="1"/>
    <xf numFmtId="1" fontId="6" fillId="0" borderId="0" xfId="2" applyNumberFormat="1" applyFont="1" applyBorder="1" applyAlignment="1">
      <alignment horizontal="fill"/>
    </xf>
    <xf numFmtId="1" fontId="9" fillId="0" borderId="0" xfId="2" applyNumberFormat="1" applyFont="1" applyBorder="1" applyAlignment="1">
      <alignment horizontal="fill"/>
    </xf>
    <xf numFmtId="169" fontId="6" fillId="0" borderId="0" xfId="2" applyNumberFormat="1" applyFont="1" applyBorder="1"/>
    <xf numFmtId="169" fontId="6" fillId="0" borderId="0" xfId="2" applyNumberFormat="1" applyFont="1" applyBorder="1" applyAlignment="1"/>
    <xf numFmtId="3" fontId="12" fillId="0" borderId="0" xfId="2" applyNumberFormat="1" applyFont="1"/>
    <xf numFmtId="3" fontId="26" fillId="0" borderId="0" xfId="2" applyNumberFormat="1" applyFont="1" applyAlignment="1" applyProtection="1">
      <protection locked="0"/>
    </xf>
    <xf numFmtId="3" fontId="13" fillId="0" borderId="0" xfId="2" applyNumberFormat="1" applyFont="1" applyAlignment="1" applyProtection="1">
      <protection locked="0"/>
    </xf>
    <xf numFmtId="170" fontId="13" fillId="0" borderId="0" xfId="2" applyNumberFormat="1" applyFont="1" applyAlignment="1" applyProtection="1">
      <protection locked="0"/>
    </xf>
    <xf numFmtId="169" fontId="6" fillId="0" borderId="3" xfId="2" applyNumberFormat="1" applyFont="1" applyBorder="1" applyAlignment="1"/>
    <xf numFmtId="169" fontId="6" fillId="0" borderId="3" xfId="2" applyNumberFormat="1" applyFont="1" applyBorder="1"/>
    <xf numFmtId="2" fontId="6" fillId="0" borderId="3" xfId="2" applyNumberFormat="1" applyFont="1" applyBorder="1"/>
    <xf numFmtId="170" fontId="6" fillId="0" borderId="0" xfId="2" applyNumberFormat="1" applyFont="1"/>
    <xf numFmtId="166" fontId="10" fillId="0" borderId="0" xfId="2" applyNumberFormat="1" applyFont="1"/>
    <xf numFmtId="170" fontId="10" fillId="0" borderId="0" xfId="2" applyNumberFormat="1" applyFont="1"/>
    <xf numFmtId="166" fontId="10" fillId="0" borderId="0" xfId="2" applyNumberFormat="1" applyFont="1" applyAlignment="1"/>
    <xf numFmtId="10" fontId="27" fillId="0" borderId="0" xfId="2" applyNumberFormat="1" applyFont="1" applyAlignment="1"/>
    <xf numFmtId="167" fontId="28" fillId="0" borderId="0" xfId="2" applyNumberFormat="1" applyFont="1" applyAlignment="1"/>
    <xf numFmtId="170" fontId="10" fillId="0" borderId="0" xfId="2" applyNumberFormat="1" applyFont="1" applyAlignment="1"/>
    <xf numFmtId="1" fontId="10" fillId="0" borderId="0" xfId="2" applyNumberFormat="1" applyFont="1"/>
    <xf numFmtId="169" fontId="6" fillId="0" borderId="0" xfId="2" applyNumberFormat="1" applyFont="1" applyAlignment="1">
      <alignment horizontal="right"/>
    </xf>
    <xf numFmtId="1" fontId="6" fillId="0" borderId="1" xfId="2" applyNumberFormat="1" applyFont="1" applyBorder="1"/>
    <xf numFmtId="1" fontId="6" fillId="0" borderId="1" xfId="2" applyNumberFormat="1" applyFont="1" applyBorder="1" applyAlignment="1">
      <alignment horizontal="right"/>
    </xf>
    <xf numFmtId="169" fontId="6" fillId="0" borderId="0" xfId="2" applyNumberFormat="1" applyFont="1" applyAlignment="1">
      <alignment vertical="top"/>
    </xf>
    <xf numFmtId="0" fontId="6" fillId="0" borderId="0" xfId="2" applyFont="1" applyAlignment="1">
      <alignment vertical="top"/>
    </xf>
    <xf numFmtId="169" fontId="6" fillId="0" borderId="0" xfId="2" applyNumberFormat="1" applyFont="1" applyAlignment="1">
      <alignment vertical="top" wrapText="1"/>
    </xf>
    <xf numFmtId="0" fontId="6" fillId="0" borderId="0" xfId="2" applyFont="1" applyAlignment="1">
      <alignment wrapText="1"/>
    </xf>
    <xf numFmtId="0" fontId="23" fillId="0" borderId="0" xfId="2" applyFont="1" applyBorder="1"/>
    <xf numFmtId="0" fontId="23" fillId="0" borderId="0" xfId="2" applyFont="1"/>
    <xf numFmtId="0" fontId="23" fillId="0" borderId="0" xfId="2" applyFont="1" applyAlignment="1"/>
    <xf numFmtId="0" fontId="6" fillId="0" borderId="0" xfId="2" applyFont="1" applyFill="1" applyBorder="1" applyAlignment="1"/>
    <xf numFmtId="0" fontId="23" fillId="0" borderId="0" xfId="4" applyFont="1"/>
    <xf numFmtId="0" fontId="23" fillId="0" borderId="0" xfId="4" applyFont="1" applyAlignment="1">
      <alignment horizontal="right"/>
    </xf>
    <xf numFmtId="0" fontId="30" fillId="0" borderId="0" xfId="4" applyFont="1"/>
    <xf numFmtId="167" fontId="23" fillId="0" borderId="0" xfId="6" applyNumberFormat="1" applyFont="1"/>
    <xf numFmtId="0" fontId="23" fillId="0" borderId="0" xfId="4" applyFont="1" applyBorder="1"/>
    <xf numFmtId="0" fontId="23" fillId="0" borderId="0" xfId="4" applyFont="1" applyBorder="1" applyAlignment="1">
      <alignment horizontal="right"/>
    </xf>
    <xf numFmtId="0" fontId="4" fillId="0" borderId="0" xfId="4" applyFont="1"/>
    <xf numFmtId="0" fontId="4" fillId="0" borderId="0" xfId="4" applyFont="1" applyAlignment="1">
      <alignment horizontal="right"/>
    </xf>
    <xf numFmtId="0" fontId="23" fillId="0" borderId="2" xfId="4" applyFont="1" applyBorder="1"/>
    <xf numFmtId="0" fontId="23" fillId="0" borderId="2" xfId="4" applyFont="1" applyBorder="1" applyAlignment="1">
      <alignment horizontal="right"/>
    </xf>
    <xf numFmtId="0" fontId="4" fillId="0" borderId="0" xfId="4" applyFont="1" applyAlignment="1">
      <alignment horizontal="center"/>
    </xf>
    <xf numFmtId="0" fontId="4" fillId="0" borderId="0" xfId="4" applyFont="1" applyAlignment="1"/>
    <xf numFmtId="169" fontId="3" fillId="0" borderId="0" xfId="4" applyNumberFormat="1" applyFont="1"/>
    <xf numFmtId="3" fontId="3" fillId="0" borderId="0" xfId="4" applyNumberFormat="1" applyFont="1" applyAlignment="1">
      <alignment horizontal="right"/>
    </xf>
    <xf numFmtId="0" fontId="3" fillId="0" borderId="0" xfId="4" applyFont="1"/>
    <xf numFmtId="0" fontId="3" fillId="0" borderId="0" xfId="4" applyFont="1" applyAlignment="1"/>
    <xf numFmtId="3" fontId="3" fillId="0" borderId="0" xfId="4" applyNumberFormat="1" applyFont="1"/>
    <xf numFmtId="1" fontId="3" fillId="0" borderId="0" xfId="4" applyNumberFormat="1" applyFont="1"/>
    <xf numFmtId="0" fontId="23" fillId="0" borderId="0" xfId="4" applyFont="1" applyAlignment="1"/>
    <xf numFmtId="3" fontId="23" fillId="0" borderId="0" xfId="4" applyNumberFormat="1" applyFont="1"/>
    <xf numFmtId="1" fontId="23" fillId="0" borderId="0" xfId="4" applyNumberFormat="1" applyFont="1" applyAlignment="1">
      <alignment horizontal="right"/>
    </xf>
    <xf numFmtId="3" fontId="23" fillId="0" borderId="0" xfId="4" applyNumberFormat="1" applyFont="1" applyAlignment="1">
      <alignment horizontal="right"/>
    </xf>
    <xf numFmtId="1" fontId="23" fillId="0" borderId="0" xfId="4" applyNumberFormat="1" applyFont="1"/>
    <xf numFmtId="0" fontId="8" fillId="0" borderId="0" xfId="4" applyFont="1"/>
    <xf numFmtId="0" fontId="29" fillId="0" borderId="0" xfId="4" applyFont="1" applyAlignment="1">
      <alignment horizontal="center"/>
    </xf>
    <xf numFmtId="0" fontId="29" fillId="0" borderId="0" xfId="4" applyFont="1" applyAlignment="1"/>
    <xf numFmtId="1" fontId="5" fillId="0" borderId="0" xfId="4" applyNumberFormat="1" applyFont="1" applyAlignment="1"/>
    <xf numFmtId="0" fontId="29" fillId="0" borderId="0" xfId="4" applyFont="1"/>
    <xf numFmtId="49" fontId="4" fillId="0" borderId="0" xfId="4" applyNumberFormat="1" applyFont="1" applyAlignment="1">
      <alignment horizontal="right"/>
    </xf>
    <xf numFmtId="0" fontId="29" fillId="0" borderId="2" xfId="4" applyFont="1" applyBorder="1" applyAlignment="1">
      <alignment horizontal="center"/>
    </xf>
    <xf numFmtId="0" fontId="29" fillId="0" borderId="2" xfId="4" applyFont="1" applyBorder="1" applyAlignment="1"/>
    <xf numFmtId="1" fontId="5" fillId="0" borderId="2" xfId="4" applyNumberFormat="1" applyFont="1" applyBorder="1" applyAlignment="1">
      <alignment horizontal="center"/>
    </xf>
    <xf numFmtId="0" fontId="5" fillId="0" borderId="2" xfId="4" applyFont="1" applyBorder="1" applyAlignment="1">
      <alignment horizontal="center"/>
    </xf>
    <xf numFmtId="0" fontId="23" fillId="0" borderId="1" xfId="4" applyFont="1" applyBorder="1"/>
    <xf numFmtId="1" fontId="23" fillId="0" borderId="1" xfId="4" applyNumberFormat="1" applyFont="1" applyBorder="1" applyAlignment="1">
      <alignment horizontal="right"/>
    </xf>
    <xf numFmtId="1" fontId="23" fillId="0" borderId="1" xfId="4" applyNumberFormat="1" applyFont="1" applyBorder="1"/>
    <xf numFmtId="3" fontId="23" fillId="0" borderId="1" xfId="4" applyNumberFormat="1" applyFont="1" applyBorder="1" applyAlignment="1">
      <alignment horizontal="right"/>
    </xf>
    <xf numFmtId="0" fontId="23" fillId="0" borderId="0" xfId="2" applyFont="1" applyAlignment="1">
      <alignment horizontal="right"/>
    </xf>
    <xf numFmtId="0" fontId="2" fillId="0" borderId="0" xfId="2" applyAlignment="1"/>
    <xf numFmtId="0" fontId="23" fillId="0" borderId="0" xfId="2" applyFont="1" applyAlignment="1">
      <alignment vertical="top"/>
    </xf>
    <xf numFmtId="3" fontId="13" fillId="0" borderId="0" xfId="2" applyNumberFormat="1" applyFont="1" applyAlignment="1" applyProtection="1"/>
    <xf numFmtId="3" fontId="9" fillId="0" borderId="0" xfId="2" applyNumberFormat="1" applyFont="1" applyAlignment="1" applyProtection="1">
      <alignment horizontal="right"/>
    </xf>
    <xf numFmtId="3" fontId="6" fillId="0" borderId="0" xfId="2" applyNumberFormat="1" applyFont="1" applyProtection="1"/>
    <xf numFmtId="1" fontId="6" fillId="0" borderId="0" xfId="2" applyNumberFormat="1" applyFont="1" applyAlignment="1" applyProtection="1">
      <alignment horizontal="fill"/>
    </xf>
    <xf numFmtId="0" fontId="6" fillId="0" borderId="0" xfId="2" applyNumberFormat="1" applyFont="1" applyAlignment="1" applyProtection="1"/>
    <xf numFmtId="1" fontId="6" fillId="0" borderId="0" xfId="2" applyNumberFormat="1" applyFont="1" applyAlignment="1" applyProtection="1">
      <alignment horizontal="right"/>
    </xf>
    <xf numFmtId="1" fontId="6" fillId="0" borderId="0" xfId="2" applyNumberFormat="1" applyFont="1" applyProtection="1"/>
    <xf numFmtId="169" fontId="6" fillId="0" borderId="0" xfId="2" applyNumberFormat="1" applyFont="1" applyProtection="1"/>
    <xf numFmtId="1" fontId="6" fillId="0" borderId="1" xfId="2" applyNumberFormat="1" applyFont="1" applyBorder="1" applyProtection="1"/>
    <xf numFmtId="3" fontId="6" fillId="0" borderId="0" xfId="2" applyNumberFormat="1" applyFont="1" applyBorder="1" applyProtection="1"/>
    <xf numFmtId="3" fontId="9" fillId="0" borderId="0" xfId="2" applyNumberFormat="1" applyFont="1" applyAlignment="1" applyProtection="1">
      <alignment horizontal="center"/>
    </xf>
    <xf numFmtId="3" fontId="6" fillId="0" borderId="0" xfId="2" applyNumberFormat="1" applyFont="1" applyAlignment="1" applyProtection="1"/>
    <xf numFmtId="169" fontId="6" fillId="0" borderId="0" xfId="2" applyNumberFormat="1" applyFont="1" applyAlignment="1" applyProtection="1">
      <alignment horizontal="right"/>
    </xf>
    <xf numFmtId="3" fontId="12" fillId="0" borderId="0" xfId="2" applyNumberFormat="1" applyFont="1" applyProtection="1"/>
    <xf numFmtId="3" fontId="26" fillId="0" borderId="0" xfId="2" applyNumberFormat="1" applyFont="1" applyAlignment="1" applyProtection="1"/>
    <xf numFmtId="0" fontId="17" fillId="0" borderId="0" xfId="33"/>
    <xf numFmtId="0" fontId="18" fillId="0" borderId="0" xfId="30" applyAlignment="1" applyProtection="1">
      <alignment horizontal="center"/>
    </xf>
    <xf numFmtId="0" fontId="17" fillId="0" borderId="0" xfId="114" applyFont="1" applyAlignment="1">
      <alignment horizontal="center"/>
    </xf>
    <xf numFmtId="0" fontId="17" fillId="0" borderId="0" xfId="33" applyAlignment="1">
      <alignment horizontal="center"/>
    </xf>
    <xf numFmtId="0" fontId="20" fillId="0" borderId="0" xfId="33" applyFont="1" applyAlignment="1">
      <alignment horizontal="center"/>
    </xf>
    <xf numFmtId="0" fontId="17" fillId="0" borderId="1" xfId="33" applyBorder="1" applyAlignment="1">
      <alignment horizontal="center" wrapText="1"/>
    </xf>
    <xf numFmtId="0" fontId="17" fillId="0" borderId="1" xfId="33" applyBorder="1" applyAlignment="1">
      <alignment horizontal="center"/>
    </xf>
    <xf numFmtId="0" fontId="34" fillId="0" borderId="0" xfId="33" applyFont="1"/>
    <xf numFmtId="1" fontId="17" fillId="0" borderId="0" xfId="33" applyNumberFormat="1" applyAlignment="1">
      <alignment horizontal="center"/>
    </xf>
    <xf numFmtId="166" fontId="17" fillId="0" borderId="0" xfId="33" applyNumberFormat="1" applyAlignment="1">
      <alignment horizontal="center"/>
    </xf>
    <xf numFmtId="166" fontId="34" fillId="0" borderId="0" xfId="33" applyNumberFormat="1" applyFont="1"/>
    <xf numFmtId="166" fontId="17" fillId="0" borderId="0" xfId="33" applyNumberFormat="1"/>
    <xf numFmtId="1" fontId="17" fillId="0" borderId="1" xfId="33" applyNumberFormat="1" applyBorder="1" applyAlignment="1">
      <alignment horizontal="center"/>
    </xf>
    <xf numFmtId="166" fontId="17" fillId="0" borderId="1" xfId="33" applyNumberFormat="1" applyBorder="1" applyAlignment="1">
      <alignment horizontal="center"/>
    </xf>
    <xf numFmtId="0" fontId="17" fillId="0" borderId="1" xfId="33" applyBorder="1"/>
    <xf numFmtId="0" fontId="35" fillId="0" borderId="0" xfId="33" applyFont="1" applyAlignment="1">
      <alignment vertical="top" wrapText="1"/>
    </xf>
    <xf numFmtId="0" fontId="17" fillId="0" borderId="0" xfId="33" applyAlignment="1">
      <alignment wrapText="1"/>
    </xf>
    <xf numFmtId="0" fontId="18" fillId="0" borderId="0" xfId="30" applyAlignment="1" applyProtection="1"/>
    <xf numFmtId="0" fontId="17" fillId="0" borderId="0" xfId="33" applyFont="1"/>
    <xf numFmtId="0" fontId="17" fillId="0" borderId="0" xfId="33" applyFont="1" applyAlignment="1">
      <alignment horizontal="center"/>
    </xf>
    <xf numFmtId="0" fontId="17" fillId="0" borderId="0" xfId="33" applyFont="1" applyBorder="1" applyAlignment="1"/>
    <xf numFmtId="0" fontId="17" fillId="0" borderId="0" xfId="33" applyAlignment="1"/>
    <xf numFmtId="0" fontId="17" fillId="0" borderId="1" xfId="33" applyFont="1" applyBorder="1" applyAlignment="1">
      <alignment horizontal="center" wrapText="1"/>
    </xf>
    <xf numFmtId="0" fontId="17" fillId="0" borderId="1" xfId="33" applyFont="1" applyBorder="1" applyAlignment="1">
      <alignment horizontal="right"/>
    </xf>
    <xf numFmtId="0" fontId="17" fillId="0" borderId="0" xfId="33" applyAlignment="1">
      <alignment horizontal="center" wrapText="1"/>
    </xf>
    <xf numFmtId="0" fontId="17" fillId="0" borderId="0" xfId="33" applyFont="1" applyAlignment="1">
      <alignment horizontal="center" wrapText="1"/>
    </xf>
    <xf numFmtId="0" fontId="17" fillId="0" borderId="0" xfId="33" applyFont="1" applyAlignment="1">
      <alignment horizontal="right"/>
    </xf>
    <xf numFmtId="166" fontId="17" fillId="0" borderId="0" xfId="33" applyNumberFormat="1" applyFont="1" applyAlignment="1">
      <alignment horizontal="center"/>
    </xf>
    <xf numFmtId="0" fontId="17" fillId="0" borderId="1" xfId="33" applyFont="1" applyBorder="1" applyAlignment="1">
      <alignment horizontal="center"/>
    </xf>
    <xf numFmtId="166" fontId="17" fillId="0" borderId="1" xfId="33" applyNumberFormat="1" applyFont="1" applyBorder="1" applyAlignment="1">
      <alignment horizontal="center"/>
    </xf>
    <xf numFmtId="0" fontId="17" fillId="0" borderId="1" xfId="33" applyFont="1" applyBorder="1"/>
    <xf numFmtId="10" fontId="17" fillId="0" borderId="0" xfId="1" applyNumberFormat="1" applyFont="1" applyAlignment="1">
      <alignment horizontal="center"/>
    </xf>
    <xf numFmtId="0" fontId="20" fillId="0" borderId="0" xfId="33" applyFont="1" applyAlignment="1"/>
    <xf numFmtId="0" fontId="21" fillId="0" borderId="1" xfId="33" applyFont="1" applyFill="1" applyBorder="1" applyAlignment="1">
      <alignment horizontal="center" wrapText="1"/>
    </xf>
    <xf numFmtId="0" fontId="21" fillId="0" borderId="0" xfId="33" applyFont="1" applyFill="1" applyAlignment="1">
      <alignment horizontal="center" wrapText="1"/>
    </xf>
    <xf numFmtId="3" fontId="17" fillId="0" borderId="0" xfId="33" applyNumberFormat="1" applyAlignment="1">
      <alignment horizontal="center"/>
    </xf>
    <xf numFmtId="3" fontId="17" fillId="0" borderId="1" xfId="33" applyNumberFormat="1" applyBorder="1" applyAlignment="1">
      <alignment horizontal="center"/>
    </xf>
    <xf numFmtId="167" fontId="17" fillId="0" borderId="0" xfId="1" applyNumberFormat="1" applyFont="1"/>
    <xf numFmtId="0" fontId="19" fillId="0" borderId="0" xfId="30" applyFont="1" applyAlignment="1" applyProtection="1">
      <alignment horizontal="center"/>
    </xf>
    <xf numFmtId="0" fontId="6" fillId="0" borderId="0" xfId="2" applyNumberFormat="1" applyFont="1" applyAlignment="1"/>
    <xf numFmtId="0" fontId="6" fillId="0" borderId="0" xfId="2" applyFont="1" applyBorder="1" applyAlignment="1"/>
    <xf numFmtId="0" fontId="6" fillId="0" borderId="0" xfId="2" applyNumberFormat="1" applyFont="1" applyFill="1" applyAlignment="1"/>
    <xf numFmtId="0" fontId="6" fillId="0" borderId="0" xfId="2" applyFont="1" applyFill="1" applyBorder="1" applyAlignment="1"/>
    <xf numFmtId="0" fontId="6" fillId="0" borderId="0" xfId="2" applyFont="1" applyAlignment="1"/>
    <xf numFmtId="0" fontId="6" fillId="0" borderId="0" xfId="2" applyNumberFormat="1" applyFont="1" applyFill="1" applyAlignment="1"/>
    <xf numFmtId="0" fontId="6" fillId="0" borderId="0" xfId="2" applyFont="1" applyFill="1" applyBorder="1" applyAlignment="1"/>
    <xf numFmtId="0" fontId="6" fillId="2" borderId="0" xfId="2" applyNumberFormat="1" applyFont="1" applyFill="1" applyAlignment="1"/>
    <xf numFmtId="0" fontId="6" fillId="2" borderId="0" xfId="2" applyFont="1" applyFill="1" applyBorder="1" applyAlignment="1"/>
    <xf numFmtId="3" fontId="6" fillId="2" borderId="0" xfId="2" applyNumberFormat="1" applyFont="1" applyFill="1" applyAlignment="1"/>
    <xf numFmtId="3" fontId="12" fillId="2" borderId="0" xfId="2" applyNumberFormat="1" applyFont="1" applyFill="1" applyAlignment="1"/>
    <xf numFmtId="3" fontId="6" fillId="2" borderId="0" xfId="2" applyNumberFormat="1" applyFont="1" applyFill="1"/>
    <xf numFmtId="3" fontId="6" fillId="0" borderId="0" xfId="2" applyNumberFormat="1" applyFont="1" applyFill="1" applyAlignment="1"/>
    <xf numFmtId="3" fontId="6" fillId="0" borderId="0" xfId="2" applyNumberFormat="1" applyFont="1" applyFill="1"/>
    <xf numFmtId="3" fontId="12" fillId="0" borderId="0" xfId="2" applyNumberFormat="1" applyFont="1" applyFill="1" applyAlignment="1"/>
    <xf numFmtId="166" fontId="6" fillId="2" borderId="0" xfId="2" applyNumberFormat="1" applyFont="1" applyFill="1" applyAlignment="1"/>
    <xf numFmtId="0" fontId="6" fillId="0" borderId="1" xfId="2" applyFont="1" applyBorder="1" applyAlignment="1">
      <alignment horizontal="center"/>
    </xf>
    <xf numFmtId="0" fontId="6" fillId="0" borderId="0" xfId="2" applyNumberFormat="1" applyFont="1" applyAlignment="1"/>
    <xf numFmtId="0" fontId="6" fillId="0" borderId="0" xfId="2" applyFont="1" applyBorder="1" applyAlignment="1"/>
    <xf numFmtId="0" fontId="6" fillId="0" borderId="0" xfId="2" applyNumberFormat="1" applyFont="1" applyFill="1" applyAlignment="1"/>
    <xf numFmtId="0" fontId="6" fillId="0" borderId="0" xfId="2" applyFont="1" applyFill="1" applyBorder="1" applyAlignment="1"/>
    <xf numFmtId="0" fontId="6" fillId="0" borderId="0" xfId="2" applyFont="1" applyBorder="1" applyAlignment="1">
      <alignment horizontal="center"/>
    </xf>
    <xf numFmtId="0" fontId="6" fillId="0" borderId="0" xfId="2" applyFont="1" applyAlignment="1"/>
    <xf numFmtId="0" fontId="6" fillId="0" borderId="0" xfId="2" applyNumberFormat="1" applyFont="1" applyAlignment="1">
      <alignment vertical="top" wrapText="1"/>
    </xf>
    <xf numFmtId="0" fontId="6" fillId="0" borderId="0" xfId="2" applyFont="1" applyAlignment="1">
      <alignment vertical="top" wrapText="1"/>
    </xf>
    <xf numFmtId="0" fontId="6" fillId="0" borderId="0" xfId="2" applyFont="1" applyAlignment="1">
      <alignment wrapText="1"/>
    </xf>
    <xf numFmtId="169" fontId="6" fillId="0" borderId="0" xfId="2" applyNumberFormat="1" applyFont="1" applyAlignment="1"/>
    <xf numFmtId="169" fontId="6" fillId="0" borderId="1" xfId="2" applyNumberFormat="1" applyFont="1" applyBorder="1" applyAlignment="1">
      <alignment horizontal="center"/>
    </xf>
    <xf numFmtId="169" fontId="6" fillId="0" borderId="1" xfId="2" applyNumberFormat="1" applyFont="1" applyBorder="1" applyAlignment="1" applyProtection="1">
      <alignment horizontal="center"/>
    </xf>
    <xf numFmtId="0" fontId="6" fillId="0" borderId="1" xfId="2" applyFont="1" applyBorder="1" applyAlignment="1" applyProtection="1">
      <alignment horizontal="center"/>
    </xf>
    <xf numFmtId="169" fontId="6" fillId="0" borderId="0" xfId="2" applyNumberFormat="1" applyFont="1" applyAlignment="1">
      <alignment vertical="top" wrapText="1"/>
    </xf>
    <xf numFmtId="169" fontId="6" fillId="0" borderId="0" xfId="2" applyNumberFormat="1" applyFont="1" applyAlignment="1">
      <alignment horizontal="left" vertical="top" wrapText="1"/>
    </xf>
    <xf numFmtId="0" fontId="3" fillId="0" borderId="0" xfId="5" applyFont="1" applyAlignment="1"/>
    <xf numFmtId="0" fontId="6" fillId="0" borderId="0" xfId="4" applyAlignment="1"/>
    <xf numFmtId="0" fontId="24" fillId="0" borderId="0" xfId="4" applyFont="1" applyAlignment="1"/>
    <xf numFmtId="0" fontId="23" fillId="0" borderId="0" xfId="4" applyFont="1" applyAlignment="1"/>
    <xf numFmtId="0" fontId="4" fillId="0" borderId="1" xfId="4" applyFont="1" applyBorder="1" applyAlignment="1">
      <alignment horizontal="center"/>
    </xf>
    <xf numFmtId="0" fontId="4" fillId="0" borderId="0" xfId="4" applyFont="1" applyAlignment="1">
      <alignment horizontal="center"/>
    </xf>
    <xf numFmtId="0" fontId="3" fillId="0" borderId="0" xfId="4" applyFont="1" applyAlignment="1"/>
    <xf numFmtId="1" fontId="4" fillId="0" borderId="0" xfId="4" applyNumberFormat="1" applyFont="1" applyAlignment="1">
      <alignment horizontal="center"/>
    </xf>
    <xf numFmtId="0" fontId="23" fillId="0" borderId="0" xfId="2" applyFont="1" applyAlignment="1">
      <alignment vertical="top" wrapText="1"/>
    </xf>
    <xf numFmtId="0" fontId="4" fillId="0" borderId="0" xfId="4" applyFont="1" applyAlignment="1"/>
    <xf numFmtId="0" fontId="23" fillId="0" borderId="0" xfId="2" applyFont="1" applyAlignment="1"/>
    <xf numFmtId="0" fontId="2" fillId="0" borderId="0" xfId="2" applyAlignment="1"/>
    <xf numFmtId="0" fontId="23" fillId="0" borderId="0" xfId="2" applyNumberFormat="1" applyFont="1" applyAlignment="1">
      <alignment vertical="top" wrapText="1"/>
    </xf>
    <xf numFmtId="0" fontId="2" fillId="0" borderId="0" xfId="2" applyAlignment="1">
      <alignment vertical="top" wrapText="1"/>
    </xf>
    <xf numFmtId="0" fontId="2" fillId="0" borderId="0" xfId="2" applyAlignment="1">
      <alignment vertical="top"/>
    </xf>
    <xf numFmtId="0" fontId="23" fillId="0" borderId="0" xfId="2" applyFont="1" applyAlignment="1">
      <alignment wrapText="1"/>
    </xf>
    <xf numFmtId="0" fontId="23" fillId="0" borderId="0" xfId="2" applyNumberFormat="1" applyFont="1" applyAlignment="1">
      <alignment horizontal="left" vertical="top" wrapText="1"/>
    </xf>
    <xf numFmtId="0" fontId="23" fillId="0" borderId="0" xfId="2" applyFont="1" applyAlignment="1">
      <alignment vertical="top"/>
    </xf>
    <xf numFmtId="0" fontId="19" fillId="0" borderId="0" xfId="30" applyFont="1" applyAlignment="1" applyProtection="1"/>
    <xf numFmtId="0" fontId="17" fillId="0" borderId="0" xfId="33" applyAlignment="1"/>
    <xf numFmtId="0" fontId="20" fillId="0" borderId="0" xfId="33" applyFont="1" applyAlignment="1"/>
    <xf numFmtId="0" fontId="17" fillId="0" borderId="0" xfId="33" applyFont="1" applyAlignment="1">
      <alignment horizontal="left"/>
    </xf>
    <xf numFmtId="0" fontId="17" fillId="0" borderId="1" xfId="33" applyBorder="1" applyAlignment="1">
      <alignment horizontal="center"/>
    </xf>
    <xf numFmtId="0" fontId="17" fillId="0" borderId="0" xfId="33" applyAlignment="1">
      <alignment horizontal="left" wrapText="1"/>
    </xf>
    <xf numFmtId="0" fontId="17" fillId="0" borderId="0" xfId="33" applyAlignment="1">
      <alignment horizontal="left" vertical="top" wrapText="1"/>
    </xf>
    <xf numFmtId="0" fontId="17" fillId="0" borderId="0" xfId="114" applyFont="1" applyAlignment="1"/>
    <xf numFmtId="0" fontId="35" fillId="0" borderId="0" xfId="33" applyFont="1" applyAlignment="1">
      <alignment horizontal="left" vertical="top" wrapText="1"/>
    </xf>
    <xf numFmtId="0" fontId="17" fillId="0" borderId="0" xfId="33" applyAlignment="1">
      <alignment vertical="top" wrapText="1"/>
    </xf>
    <xf numFmtId="168" fontId="6" fillId="0" borderId="0" xfId="2" applyNumberFormat="1" applyFont="1" applyFill="1" applyAlignment="1"/>
    <xf numFmtId="166" fontId="6" fillId="0" borderId="0" xfId="2" applyNumberFormat="1" applyFont="1" applyFill="1" applyAlignment="1"/>
  </cellXfs>
  <cellStyles count="283">
    <cellStyle name="Comma 2" xfId="3"/>
    <cellStyle name="Comma0" xfId="31"/>
    <cellStyle name="Currency0" xfId="32"/>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Followed Hyperlink" xfId="241" builtinId="9" hidden="1"/>
    <cellStyle name="Followed Hyperlink" xfId="242" builtinId="9" hidden="1"/>
    <cellStyle name="Followed Hyperlink" xfId="243" builtinId="9" hidden="1"/>
    <cellStyle name="Followed Hyperlink" xfId="244" builtinId="9" hidden="1"/>
    <cellStyle name="Followed Hyperlink" xfId="245" builtinId="9" hidden="1"/>
    <cellStyle name="Followed Hyperlink" xfId="246" builtinId="9" hidden="1"/>
    <cellStyle name="Followed Hyperlink" xfId="247" builtinId="9" hidden="1"/>
    <cellStyle name="Followed Hyperlink" xfId="248" builtinId="9" hidden="1"/>
    <cellStyle name="Followed Hyperlink" xfId="249" builtinId="9" hidden="1"/>
    <cellStyle name="Followed Hyperlink" xfId="250" builtinId="9" hidden="1"/>
    <cellStyle name="Followed Hyperlink" xfId="251" builtinId="9" hidden="1"/>
    <cellStyle name="Followed Hyperlink" xfId="252" builtinId="9" hidden="1"/>
    <cellStyle name="Followed Hyperlink" xfId="253" builtinId="9" hidden="1"/>
    <cellStyle name="Followed Hyperlink" xfId="254" builtinId="9" hidden="1"/>
    <cellStyle name="Followed Hyperlink" xfId="255" builtinId="9" hidden="1"/>
    <cellStyle name="Followed Hyperlink" xfId="256" builtinId="9" hidden="1"/>
    <cellStyle name="Followed Hyperlink" xfId="257" builtinId="9" hidden="1"/>
    <cellStyle name="Followed Hyperlink" xfId="258" builtinId="9" hidden="1"/>
    <cellStyle name="Followed Hyperlink" xfId="259"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30" builtinId="8"/>
    <cellStyle name="Normal" xfId="0" builtinId="0"/>
    <cellStyle name="Normal 2" xfId="2"/>
    <cellStyle name="Normal 3" xfId="4"/>
    <cellStyle name="Normal 3 2" xfId="33"/>
    <cellStyle name="Normal 3 3" xfId="114"/>
    <cellStyle name="Normal 4" xfId="29"/>
    <cellStyle name="Normal 5" xfId="34"/>
    <cellStyle name="Normal_Table 1-4" xfId="5"/>
    <cellStyle name="Percent" xfId="1" builtinId="5"/>
    <cellStyle name="Percent 2" xfId="6"/>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chartsheet" Target="chartsheets/sheet1.xml"/><Relationship Id="rId14" Type="http://schemas.openxmlformats.org/officeDocument/2006/relationships/externalLink" Target="externalLinks/externalLink1.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National</a:t>
            </a:r>
            <a:r>
              <a:rPr lang="en-US" baseline="0"/>
              <a:t> Debt</a:t>
            </a:r>
            <a:endParaRPr lang="en-US"/>
          </a:p>
        </c:rich>
      </c:tx>
      <c:layout/>
      <c:overlay val="0"/>
    </c:title>
    <c:autoTitleDeleted val="0"/>
    <c:plotArea>
      <c:layout>
        <c:manualLayout>
          <c:layoutTarget val="inner"/>
          <c:xMode val="edge"/>
          <c:yMode val="edge"/>
          <c:x val="0.0842679498396034"/>
          <c:y val="0.0992503098573011"/>
          <c:w val="0.888697346165063"/>
          <c:h val="0.845581722806594"/>
        </c:manualLayout>
      </c:layout>
      <c:lineChart>
        <c:grouping val="standard"/>
        <c:varyColors val="0"/>
        <c:ser>
          <c:idx val="0"/>
          <c:order val="0"/>
          <c:tx>
            <c:strRef>
              <c:f>summary!$A$2</c:f>
              <c:strCache>
                <c:ptCount val="1"/>
                <c:pt idx="0">
                  <c:v>CBO Extended Baseline, June</c:v>
                </c:pt>
              </c:strCache>
            </c:strRef>
          </c:tx>
          <c:spPr>
            <a:ln w="28575">
              <a:solidFill>
                <a:schemeClr val="accent2"/>
              </a:solidFill>
            </a:ln>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summary!$B$2:$Z$2</c:f>
              <c:numCache>
                <c:formatCode>0</c:formatCode>
                <c:ptCount val="25"/>
                <c:pt idx="0">
                  <c:v>69.0</c:v>
                </c:pt>
                <c:pt idx="1">
                  <c:v>73.0</c:v>
                </c:pt>
                <c:pt idx="2">
                  <c:v>75.0</c:v>
                </c:pt>
                <c:pt idx="3">
                  <c:v>75.0</c:v>
                </c:pt>
                <c:pt idx="4">
                  <c:v>74.0</c:v>
                </c:pt>
                <c:pt idx="5">
                  <c:v>75.0</c:v>
                </c:pt>
                <c:pt idx="6">
                  <c:v>75.0</c:v>
                </c:pt>
                <c:pt idx="7">
                  <c:v>75.0</c:v>
                </c:pt>
                <c:pt idx="8">
                  <c:v>75.0</c:v>
                </c:pt>
                <c:pt idx="9">
                  <c:v>75.0</c:v>
                </c:pt>
                <c:pt idx="10">
                  <c:v>76.0</c:v>
                </c:pt>
                <c:pt idx="11">
                  <c:v>76.0</c:v>
                </c:pt>
                <c:pt idx="12">
                  <c:v>76.0</c:v>
                </c:pt>
                <c:pt idx="13">
                  <c:v>76.0</c:v>
                </c:pt>
                <c:pt idx="14">
                  <c:v>77.0</c:v>
                </c:pt>
                <c:pt idx="15">
                  <c:v>78.0</c:v>
                </c:pt>
                <c:pt idx="16">
                  <c:v>78.0</c:v>
                </c:pt>
                <c:pt idx="17">
                  <c:v>79.0</c:v>
                </c:pt>
                <c:pt idx="18">
                  <c:v>80.0</c:v>
                </c:pt>
                <c:pt idx="19">
                  <c:v>80.0</c:v>
                </c:pt>
                <c:pt idx="20">
                  <c:v>81.0</c:v>
                </c:pt>
                <c:pt idx="21">
                  <c:v>82.0</c:v>
                </c:pt>
                <c:pt idx="22">
                  <c:v>83.0</c:v>
                </c:pt>
                <c:pt idx="23">
                  <c:v>83.0</c:v>
                </c:pt>
                <c:pt idx="24">
                  <c:v>84.0</c:v>
                </c:pt>
              </c:numCache>
            </c:numRef>
          </c:val>
          <c:smooth val="0"/>
        </c:ser>
        <c:ser>
          <c:idx val="1"/>
          <c:order val="1"/>
          <c:tx>
            <c:strRef>
              <c:f>summary!$A$3</c:f>
              <c:strCache>
                <c:ptCount val="1"/>
                <c:pt idx="0">
                  <c:v>CBO Alternative Scenario, June</c:v>
                </c:pt>
              </c:strCache>
            </c:strRef>
          </c:tx>
          <c:spPr>
            <a:ln w="28575">
              <a:prstDash val="dash"/>
            </a:ln>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summary!$B$3:$Z$3</c:f>
              <c:numCache>
                <c:formatCode>0</c:formatCode>
                <c:ptCount val="25"/>
                <c:pt idx="0">
                  <c:v>69.0</c:v>
                </c:pt>
                <c:pt idx="1">
                  <c:v>74.0</c:v>
                </c:pt>
                <c:pt idx="2">
                  <c:v>77.0</c:v>
                </c:pt>
                <c:pt idx="3">
                  <c:v>80.0</c:v>
                </c:pt>
                <c:pt idx="4">
                  <c:v>82.0</c:v>
                </c:pt>
                <c:pt idx="5">
                  <c:v>85.0</c:v>
                </c:pt>
                <c:pt idx="6">
                  <c:v>87.0</c:v>
                </c:pt>
                <c:pt idx="7">
                  <c:v>90.0</c:v>
                </c:pt>
                <c:pt idx="8">
                  <c:v>94.0</c:v>
                </c:pt>
                <c:pt idx="9">
                  <c:v>97.0</c:v>
                </c:pt>
                <c:pt idx="10">
                  <c:v>101.0</c:v>
                </c:pt>
                <c:pt idx="11">
                  <c:v>105.0</c:v>
                </c:pt>
                <c:pt idx="12">
                  <c:v>109.0</c:v>
                </c:pt>
                <c:pt idx="13">
                  <c:v>114.0</c:v>
                </c:pt>
                <c:pt idx="14">
                  <c:v>119.0</c:v>
                </c:pt>
                <c:pt idx="15">
                  <c:v>125.0</c:v>
                </c:pt>
                <c:pt idx="16">
                  <c:v>131.0</c:v>
                </c:pt>
                <c:pt idx="17">
                  <c:v>137.0</c:v>
                </c:pt>
                <c:pt idx="18">
                  <c:v>143.0</c:v>
                </c:pt>
                <c:pt idx="19">
                  <c:v>150.0</c:v>
                </c:pt>
                <c:pt idx="20">
                  <c:v>157.0</c:v>
                </c:pt>
                <c:pt idx="21">
                  <c:v>164.0</c:v>
                </c:pt>
                <c:pt idx="22">
                  <c:v>172.0</c:v>
                </c:pt>
                <c:pt idx="23">
                  <c:v>179.0</c:v>
                </c:pt>
                <c:pt idx="24">
                  <c:v>187.0</c:v>
                </c:pt>
              </c:numCache>
            </c:numRef>
          </c:val>
          <c:smooth val="0"/>
        </c:ser>
        <c:ser>
          <c:idx val="2"/>
          <c:order val="2"/>
          <c:tx>
            <c:strRef>
              <c:f>summary!$A$4</c:f>
              <c:strCache>
                <c:ptCount val="1"/>
                <c:pt idx="0">
                  <c:v>Updated Extended Baseline</c:v>
                </c:pt>
              </c:strCache>
            </c:strRef>
          </c:tx>
          <c:spPr>
            <a:ln w="19050"/>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summary!$B$4:$Z$4</c:f>
              <c:numCache>
                <c:formatCode>0</c:formatCode>
                <c:ptCount val="25"/>
                <c:pt idx="0">
                  <c:v>67.33396681812911</c:v>
                </c:pt>
                <c:pt idx="1">
                  <c:v>71.20349778804344</c:v>
                </c:pt>
                <c:pt idx="2">
                  <c:v>72.75803472188616</c:v>
                </c:pt>
                <c:pt idx="3">
                  <c:v>71.56780802922097</c:v>
                </c:pt>
                <c:pt idx="4">
                  <c:v>68.73157716104925</c:v>
                </c:pt>
                <c:pt idx="5">
                  <c:v>67.18951650096748</c:v>
                </c:pt>
                <c:pt idx="6">
                  <c:v>65.75395573277538</c:v>
                </c:pt>
                <c:pt idx="7">
                  <c:v>64.31920674171787</c:v>
                </c:pt>
                <c:pt idx="8">
                  <c:v>63.10315462582983</c:v>
                </c:pt>
                <c:pt idx="9">
                  <c:v>62.04281388108882</c:v>
                </c:pt>
                <c:pt idx="10">
                  <c:v>61.02041426834487</c:v>
                </c:pt>
                <c:pt idx="11">
                  <c:v>60.43944353146561</c:v>
                </c:pt>
                <c:pt idx="12">
                  <c:v>59.88998940507809</c:v>
                </c:pt>
                <c:pt idx="13">
                  <c:v>59.47097579424584</c:v>
                </c:pt>
                <c:pt idx="14">
                  <c:v>59.18198359406421</c:v>
                </c:pt>
                <c:pt idx="15">
                  <c:v>58.82258070393919</c:v>
                </c:pt>
                <c:pt idx="16">
                  <c:v>58.59097318625068</c:v>
                </c:pt>
                <c:pt idx="17">
                  <c:v>58.48669335086608</c:v>
                </c:pt>
                <c:pt idx="18">
                  <c:v>58.30925994356427</c:v>
                </c:pt>
                <c:pt idx="19">
                  <c:v>58.25682929898056</c:v>
                </c:pt>
                <c:pt idx="20">
                  <c:v>58.22888341934873</c:v>
                </c:pt>
                <c:pt idx="21">
                  <c:v>58.22421582006443</c:v>
                </c:pt>
                <c:pt idx="22">
                  <c:v>58.34160114055156</c:v>
                </c:pt>
                <c:pt idx="23">
                  <c:v>58.48046926990894</c:v>
                </c:pt>
                <c:pt idx="24">
                  <c:v>58.63956100667235</c:v>
                </c:pt>
              </c:numCache>
            </c:numRef>
          </c:val>
          <c:smooth val="0"/>
        </c:ser>
        <c:ser>
          <c:idx val="3"/>
          <c:order val="3"/>
          <c:tx>
            <c:strRef>
              <c:f>summary!$A$5</c:f>
              <c:strCache>
                <c:ptCount val="1"/>
                <c:pt idx="0">
                  <c:v>Updated Alternative Scenario</c:v>
                </c:pt>
              </c:strCache>
            </c:strRef>
          </c:tx>
          <c:spPr>
            <a:ln w="28575">
              <a:solidFill>
                <a:schemeClr val="accent3">
                  <a:lumMod val="50000"/>
                </a:schemeClr>
              </a:solidFill>
              <a:prstDash val="dash"/>
            </a:ln>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summary!$B$5:$Z$5</c:f>
              <c:numCache>
                <c:formatCode>0</c:formatCode>
                <c:ptCount val="25"/>
                <c:pt idx="0">
                  <c:v>67.33396681812911</c:v>
                </c:pt>
                <c:pt idx="1">
                  <c:v>71.3166144919124</c:v>
                </c:pt>
                <c:pt idx="2">
                  <c:v>74.61977743564591</c:v>
                </c:pt>
                <c:pt idx="3">
                  <c:v>75.69934047251303</c:v>
                </c:pt>
                <c:pt idx="4">
                  <c:v>74.91004536397983</c:v>
                </c:pt>
                <c:pt idx="5">
                  <c:v>75.37161692376281</c:v>
                </c:pt>
                <c:pt idx="6">
                  <c:v>75.9928842769764</c:v>
                </c:pt>
                <c:pt idx="7">
                  <c:v>76.68174453461145</c:v>
                </c:pt>
                <c:pt idx="8">
                  <c:v>77.65422013646165</c:v>
                </c:pt>
                <c:pt idx="9">
                  <c:v>78.89974957061682</c:v>
                </c:pt>
                <c:pt idx="10">
                  <c:v>80.29988616971677</c:v>
                </c:pt>
                <c:pt idx="11">
                  <c:v>82.63752354642545</c:v>
                </c:pt>
                <c:pt idx="12">
                  <c:v>85.2909244777116</c:v>
                </c:pt>
                <c:pt idx="13">
                  <c:v>88.2622182741671</c:v>
                </c:pt>
                <c:pt idx="14">
                  <c:v>91.55354860511371</c:v>
                </c:pt>
                <c:pt idx="15">
                  <c:v>95.16707359542939</c:v>
                </c:pt>
                <c:pt idx="16">
                  <c:v>99.10496592302733</c:v>
                </c:pt>
                <c:pt idx="17">
                  <c:v>103.3694129169926</c:v>
                </c:pt>
                <c:pt idx="18">
                  <c:v>107.9626166563804</c:v>
                </c:pt>
                <c:pt idx="19">
                  <c:v>112.8867940696805</c:v>
                </c:pt>
                <c:pt idx="20">
                  <c:v>118.1441770349524</c:v>
                </c:pt>
                <c:pt idx="21">
                  <c:v>123.6370124806363</c:v>
                </c:pt>
                <c:pt idx="22">
                  <c:v>129.4668881500074</c:v>
                </c:pt>
                <c:pt idx="23">
                  <c:v>135.5360768301174</c:v>
                </c:pt>
                <c:pt idx="24">
                  <c:v>141.8461922972274</c:v>
                </c:pt>
              </c:numCache>
            </c:numRef>
          </c:val>
          <c:smooth val="0"/>
        </c:ser>
        <c:ser>
          <c:idx val="4"/>
          <c:order val="4"/>
          <c:tx>
            <c:strRef>
              <c:f>summary!$A$6</c:f>
              <c:strCache>
                <c:ptCount val="1"/>
                <c:pt idx="0">
                  <c:v>Realistic Scenario (Tax Cuts Expire)</c:v>
                </c:pt>
              </c:strCache>
            </c:strRef>
          </c:tx>
          <c:spPr>
            <a:ln w="38100">
              <a:solidFill>
                <a:schemeClr val="tx2"/>
              </a:solidFill>
              <a:prstDash val="solid"/>
            </a:ln>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summary!$B$6:$Z$6</c:f>
              <c:numCache>
                <c:formatCode>0</c:formatCode>
                <c:ptCount val="25"/>
                <c:pt idx="0">
                  <c:v>67.33396681812911</c:v>
                </c:pt>
                <c:pt idx="1">
                  <c:v>71.22090905801603</c:v>
                </c:pt>
                <c:pt idx="2">
                  <c:v>73.14092371927063</c:v>
                </c:pt>
                <c:pt idx="3">
                  <c:v>71.80029383311763</c:v>
                </c:pt>
                <c:pt idx="4">
                  <c:v>68.725736002882</c:v>
                </c:pt>
                <c:pt idx="5">
                  <c:v>66.93262921860215</c:v>
                </c:pt>
                <c:pt idx="6">
                  <c:v>65.2804578635948</c:v>
                </c:pt>
                <c:pt idx="7">
                  <c:v>63.68207392907315</c:v>
                </c:pt>
                <c:pt idx="8">
                  <c:v>62.37193273711149</c:v>
                </c:pt>
                <c:pt idx="9">
                  <c:v>61.29449178053766</c:v>
                </c:pt>
                <c:pt idx="10">
                  <c:v>60.33109970997197</c:v>
                </c:pt>
                <c:pt idx="11">
                  <c:v>60.11988641646896</c:v>
                </c:pt>
                <c:pt idx="12">
                  <c:v>60.04670110917907</c:v>
                </c:pt>
                <c:pt idx="13">
                  <c:v>60.1112174012809</c:v>
                </c:pt>
                <c:pt idx="14">
                  <c:v>60.31309686087435</c:v>
                </c:pt>
                <c:pt idx="15">
                  <c:v>60.65198885267231</c:v>
                </c:pt>
                <c:pt idx="16">
                  <c:v>61.12753037802104</c:v>
                </c:pt>
                <c:pt idx="17">
                  <c:v>61.73934591323361</c:v>
                </c:pt>
                <c:pt idx="18">
                  <c:v>62.48704724621991</c:v>
                </c:pt>
                <c:pt idx="19">
                  <c:v>63.3702333113972</c:v>
                </c:pt>
                <c:pt idx="20">
                  <c:v>64.38849002286463</c:v>
                </c:pt>
                <c:pt idx="21">
                  <c:v>65.44139010582522</c:v>
                </c:pt>
                <c:pt idx="22">
                  <c:v>66.6278185892034</c:v>
                </c:pt>
                <c:pt idx="23">
                  <c:v>67.84731676027726</c:v>
                </c:pt>
                <c:pt idx="24">
                  <c:v>69.09873783331187</c:v>
                </c:pt>
              </c:numCache>
            </c:numRef>
          </c:val>
          <c:smooth val="0"/>
        </c:ser>
        <c:ser>
          <c:idx val="5"/>
          <c:order val="5"/>
          <c:tx>
            <c:strRef>
              <c:f>summary!$A$7</c:f>
              <c:strCache>
                <c:ptCount val="1"/>
                <c:pt idx="0">
                  <c:v>Realistic Scenario (Tax Cuts Extended)</c:v>
                </c:pt>
              </c:strCache>
            </c:strRef>
          </c:tx>
          <c:spPr>
            <a:ln w="38100">
              <a:solidFill>
                <a:schemeClr val="tx2"/>
              </a:solidFill>
              <a:prstDash val="dash"/>
            </a:ln>
          </c:spPr>
          <c:marker>
            <c:symbol val="none"/>
          </c:marker>
          <c:cat>
            <c:numRef>
              <c:f>summary!$B$1:$Z$1</c:f>
              <c:numCache>
                <c:formatCode>General</c:formatCode>
                <c:ptCount val="25"/>
                <c:pt idx="0">
                  <c:v>2011.0</c:v>
                </c:pt>
                <c:pt idx="1">
                  <c:v>2012.0</c:v>
                </c:pt>
                <c:pt idx="2">
                  <c:v>2013.0</c:v>
                </c:pt>
                <c:pt idx="3">
                  <c:v>2014.0</c:v>
                </c:pt>
                <c:pt idx="4">
                  <c:v>2015.0</c:v>
                </c:pt>
                <c:pt idx="5">
                  <c:v>2016.0</c:v>
                </c:pt>
                <c:pt idx="6">
                  <c:v>2017.0</c:v>
                </c:pt>
                <c:pt idx="7">
                  <c:v>2018.0</c:v>
                </c:pt>
                <c:pt idx="8">
                  <c:v>2019.0</c:v>
                </c:pt>
                <c:pt idx="9">
                  <c:v>2020.0</c:v>
                </c:pt>
                <c:pt idx="10">
                  <c:v>2021.0</c:v>
                </c:pt>
                <c:pt idx="11">
                  <c:v>2022.0</c:v>
                </c:pt>
                <c:pt idx="12">
                  <c:v>2023.0</c:v>
                </c:pt>
                <c:pt idx="13">
                  <c:v>2024.0</c:v>
                </c:pt>
                <c:pt idx="14">
                  <c:v>2025.0</c:v>
                </c:pt>
                <c:pt idx="15">
                  <c:v>2026.0</c:v>
                </c:pt>
                <c:pt idx="16">
                  <c:v>2027.0</c:v>
                </c:pt>
                <c:pt idx="17">
                  <c:v>2028.0</c:v>
                </c:pt>
                <c:pt idx="18">
                  <c:v>2029.0</c:v>
                </c:pt>
                <c:pt idx="19">
                  <c:v>2030.0</c:v>
                </c:pt>
                <c:pt idx="20">
                  <c:v>2031.0</c:v>
                </c:pt>
                <c:pt idx="21">
                  <c:v>2032.0</c:v>
                </c:pt>
                <c:pt idx="22">
                  <c:v>2033.0</c:v>
                </c:pt>
                <c:pt idx="23">
                  <c:v>2034.0</c:v>
                </c:pt>
                <c:pt idx="24">
                  <c:v>2035.0</c:v>
                </c:pt>
              </c:numCache>
            </c:numRef>
          </c:cat>
          <c:val>
            <c:numRef>
              <c:f>summary!$B$7:$Z$7</c:f>
              <c:numCache>
                <c:formatCode>0</c:formatCode>
                <c:ptCount val="25"/>
                <c:pt idx="0">
                  <c:v>67.33396681812911</c:v>
                </c:pt>
                <c:pt idx="1">
                  <c:v>71.23588003876</c:v>
                </c:pt>
                <c:pt idx="2">
                  <c:v>74.06054502268762</c:v>
                </c:pt>
                <c:pt idx="3">
                  <c:v>74.4825562963678</c:v>
                </c:pt>
                <c:pt idx="4">
                  <c:v>73.18757577323501</c:v>
                </c:pt>
                <c:pt idx="5">
                  <c:v>73.22218378310567</c:v>
                </c:pt>
                <c:pt idx="6">
                  <c:v>73.45793474148337</c:v>
                </c:pt>
                <c:pt idx="7">
                  <c:v>73.79200785607793</c:v>
                </c:pt>
                <c:pt idx="8">
                  <c:v>74.43726123960814</c:v>
                </c:pt>
                <c:pt idx="9">
                  <c:v>75.36153561358415</c:v>
                </c:pt>
                <c:pt idx="10">
                  <c:v>76.43864882317255</c:v>
                </c:pt>
                <c:pt idx="11">
                  <c:v>78.29942635836295</c:v>
                </c:pt>
                <c:pt idx="12">
                  <c:v>80.3275781615161</c:v>
                </c:pt>
                <c:pt idx="13">
                  <c:v>82.52309612459692</c:v>
                </c:pt>
                <c:pt idx="14">
                  <c:v>84.88596318343919</c:v>
                </c:pt>
                <c:pt idx="15">
                  <c:v>87.41615318764878</c:v>
                </c:pt>
                <c:pt idx="16">
                  <c:v>90.11363076908363</c:v>
                </c:pt>
                <c:pt idx="17">
                  <c:v>92.97835120889671</c:v>
                </c:pt>
                <c:pt idx="18">
                  <c:v>96.01026030312823</c:v>
                </c:pt>
                <c:pt idx="19">
                  <c:v>99.2092942268326</c:v>
                </c:pt>
                <c:pt idx="20">
                  <c:v>102.5753793967261</c:v>
                </c:pt>
                <c:pt idx="21">
                  <c:v>106.0084323323407</c:v>
                </c:pt>
                <c:pt idx="22">
                  <c:v>109.6076851786349</c:v>
                </c:pt>
                <c:pt idx="23">
                  <c:v>113.2730296908821</c:v>
                </c:pt>
                <c:pt idx="24">
                  <c:v>117.003672933826</c:v>
                </c:pt>
              </c:numCache>
            </c:numRef>
          </c:val>
          <c:smooth val="0"/>
        </c:ser>
        <c:dLbls>
          <c:showLegendKey val="0"/>
          <c:showVal val="0"/>
          <c:showCatName val="0"/>
          <c:showSerName val="0"/>
          <c:showPercent val="0"/>
          <c:showBubbleSize val="0"/>
        </c:dLbls>
        <c:marker val="1"/>
        <c:smooth val="0"/>
        <c:axId val="601065704"/>
        <c:axId val="181341272"/>
      </c:lineChart>
      <c:catAx>
        <c:axId val="601065704"/>
        <c:scaling>
          <c:orientation val="minMax"/>
        </c:scaling>
        <c:delete val="0"/>
        <c:axPos val="b"/>
        <c:numFmt formatCode="General" sourceLinked="1"/>
        <c:majorTickMark val="out"/>
        <c:minorTickMark val="none"/>
        <c:tickLblPos val="nextTo"/>
        <c:spPr>
          <a:ln>
            <a:solidFill>
              <a:schemeClr val="tx1"/>
            </a:solidFill>
          </a:ln>
        </c:spPr>
        <c:txPr>
          <a:bodyPr/>
          <a:lstStyle/>
          <a:p>
            <a:pPr>
              <a:defRPr b="1" i="0"/>
            </a:pPr>
            <a:endParaRPr lang="en-US"/>
          </a:p>
        </c:txPr>
        <c:crossAx val="181341272"/>
        <c:crosses val="autoZero"/>
        <c:auto val="1"/>
        <c:lblAlgn val="ctr"/>
        <c:lblOffset val="100"/>
        <c:tickLblSkip val="2"/>
        <c:noMultiLvlLbl val="0"/>
      </c:catAx>
      <c:valAx>
        <c:axId val="181341272"/>
        <c:scaling>
          <c:orientation val="minMax"/>
        </c:scaling>
        <c:delete val="0"/>
        <c:axPos val="l"/>
        <c:majorGridlines/>
        <c:title>
          <c:tx>
            <c:rich>
              <a:bodyPr rot="-5400000" vert="horz"/>
              <a:lstStyle/>
              <a:p>
                <a:pPr>
                  <a:defRPr sz="1200"/>
                </a:pPr>
                <a:r>
                  <a:rPr lang="en-US" sz="1200"/>
                  <a:t>Percent of GDP</a:t>
                </a:r>
              </a:p>
            </c:rich>
          </c:tx>
          <c:layout/>
          <c:overlay val="0"/>
        </c:title>
        <c:numFmt formatCode="0" sourceLinked="1"/>
        <c:majorTickMark val="out"/>
        <c:minorTickMark val="none"/>
        <c:tickLblPos val="nextTo"/>
        <c:spPr>
          <a:ln>
            <a:solidFill>
              <a:schemeClr val="tx1"/>
            </a:solidFill>
          </a:ln>
        </c:spPr>
        <c:txPr>
          <a:bodyPr/>
          <a:lstStyle/>
          <a:p>
            <a:pPr>
              <a:defRPr b="1"/>
            </a:pPr>
            <a:endParaRPr lang="en-US"/>
          </a:p>
        </c:txPr>
        <c:crossAx val="601065704"/>
        <c:crosses val="autoZero"/>
        <c:crossBetween val="midCat"/>
      </c:valAx>
      <c:spPr>
        <a:ln>
          <a:solidFill>
            <a:schemeClr val="tx1"/>
          </a:solidFill>
        </a:ln>
      </c:spPr>
    </c:plotArea>
    <c:legend>
      <c:legendPos val="r"/>
      <c:layout>
        <c:manualLayout>
          <c:xMode val="edge"/>
          <c:yMode val="edge"/>
          <c:x val="0.236862058909303"/>
          <c:y val="0.149688326057628"/>
          <c:w val="0.28610090405366"/>
          <c:h val="0.262267812681664"/>
        </c:manualLayout>
      </c:layout>
      <c:overlay val="0"/>
      <c:spPr>
        <a:solidFill>
          <a:schemeClr val="bg1"/>
        </a:solidFill>
        <a:ln>
          <a:solidFill>
            <a:schemeClr val="bg1">
              <a:lumMod val="50000"/>
            </a:schemeClr>
          </a:solidFill>
        </a:ln>
      </c:spPr>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sheetPr/>
  <sheetViews>
    <sheetView tabSelected="1" zoomScale="180" workbookViewId="0" zoomToFit="1"/>
  </sheetViews>
  <pageMargins left="0.75" right="0.75" top="1" bottom="1" header="0.5" footer="0.5"/>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111</xdr:row>
      <xdr:rowOff>63500</xdr:rowOff>
    </xdr:from>
    <xdr:to>
      <xdr:col>11</xdr:col>
      <xdr:colOff>287866</xdr:colOff>
      <xdr:row>112</xdr:row>
      <xdr:rowOff>114300</xdr:rowOff>
    </xdr:to>
    <xdr:pic>
      <xdr:nvPicPr>
        <xdr:cNvPr id="2" name="Picture 1" descr="7-in_Spacer(forStradReport).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4884400"/>
          <a:ext cx="66675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115</xdr:row>
      <xdr:rowOff>0</xdr:rowOff>
    </xdr:from>
    <xdr:to>
      <xdr:col>17</xdr:col>
      <xdr:colOff>79829</xdr:colOff>
      <xdr:row>116</xdr:row>
      <xdr:rowOff>38100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129000"/>
          <a:ext cx="66548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123</xdr:row>
      <xdr:rowOff>0</xdr:rowOff>
    </xdr:from>
    <xdr:to>
      <xdr:col>15</xdr:col>
      <xdr:colOff>244929</xdr:colOff>
      <xdr:row>124</xdr:row>
      <xdr:rowOff>25400</xdr:rowOff>
    </xdr:to>
    <xdr:pic>
      <xdr:nvPicPr>
        <xdr:cNvPr id="2" name="Picture 1" descr="7-in_Spacer(forStradReport).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8592800"/>
          <a:ext cx="6680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572500" cy="583494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T/Projections/Baseline_08Mar/Backup0803.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ata"/>
      <sheetName val="Deficit"/>
      <sheetName val="Baseline"/>
      <sheetName val="rev"/>
      <sheetName val="outlays"/>
      <sheetName val="Offbud"/>
      <sheetName val="int"/>
      <sheetName val="OffReceipts"/>
      <sheetName val="Disc"/>
      <sheetName val="DiscNoEmerg"/>
      <sheetName val="HLS-Act"/>
      <sheetName val="Table 3-1"/>
      <sheetName val="Growth rates"/>
      <sheetName val="Growth rates Reest"/>
      <sheetName val="BA_Growth"/>
      <sheetName val="OMBComp"/>
      <sheetName val="Reest"/>
      <sheetName val="DctBaseReest"/>
      <sheetName val="DiscBaseReest"/>
      <sheetName val="DiscBaseNoExtReest"/>
      <sheetName val="OMBCompPolicy"/>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7">
          <cell r="C7" t="str">
            <v>Actual</v>
          </cell>
          <cell r="E7" t="str">
            <v>Actual</v>
          </cell>
          <cell r="G7" t="str">
            <v>Estimated</v>
          </cell>
          <cell r="I7" t="str">
            <v>Projecteda</v>
          </cell>
          <cell r="K7" t="str">
            <v>Projecteda</v>
          </cell>
        </row>
        <row r="8">
          <cell r="C8" t="str">
            <v>1997-2006</v>
          </cell>
          <cell r="E8">
            <v>2007</v>
          </cell>
          <cell r="G8">
            <v>2008</v>
          </cell>
          <cell r="I8">
            <v>2009</v>
          </cell>
          <cell r="K8" t="str">
            <v>2010-2018</v>
          </cell>
        </row>
        <row r="12">
          <cell r="B12" t="str">
            <v>Individual Income Taxes</v>
          </cell>
          <cell r="C12">
            <v>4.7486032318542648</v>
          </cell>
          <cell r="E12">
            <v>11.453499733693008</v>
          </cell>
          <cell r="G12">
            <v>-1.9289391027070057</v>
          </cell>
          <cell r="I12">
            <v>17.146302554196314</v>
          </cell>
          <cell r="K12">
            <v>6.9387469713228844</v>
          </cell>
        </row>
        <row r="13">
          <cell r="B13" t="str">
            <v>Corporate Income Taxes</v>
          </cell>
          <cell r="C13">
            <v>7.4933293847241567</v>
          </cell>
          <cell r="E13">
            <v>4.6135371487503685</v>
          </cell>
          <cell r="G13">
            <v>-12.08246037651679</v>
          </cell>
          <cell r="I13">
            <v>3.8724753715940086</v>
          </cell>
          <cell r="K13">
            <v>1.4292913648464411</v>
          </cell>
        </row>
        <row r="14">
          <cell r="B14" t="str">
            <v>Social Insurance Taxes</v>
          </cell>
          <cell r="C14">
            <v>5.1012875818637227</v>
          </cell>
          <cell r="E14">
            <v>3.7939392549620976</v>
          </cell>
          <cell r="G14">
            <v>4.8615247587148636</v>
          </cell>
          <cell r="I14">
            <v>4.1532774443012954</v>
          </cell>
          <cell r="K14">
            <v>4.5148962795312109</v>
          </cell>
        </row>
        <row r="15">
          <cell r="B15" t="str">
            <v>Otherb</v>
          </cell>
          <cell r="C15">
            <v>4.0369925225316683</v>
          </cell>
          <cell r="E15">
            <v>-3.9000417928981568</v>
          </cell>
          <cell r="G15">
            <v>1.762291890594847</v>
          </cell>
          <cell r="I15">
            <v>0.37687320286878823</v>
          </cell>
          <cell r="K15">
            <v>7.12500847930706</v>
          </cell>
        </row>
        <row r="17">
          <cell r="B17" t="str">
            <v>Total Revenues</v>
          </cell>
          <cell r="C17">
            <v>5.1768936908140883</v>
          </cell>
          <cell r="E17">
            <v>6.6875185620015154</v>
          </cell>
          <cell r="G17">
            <v>-0.8564087679470922</v>
          </cell>
          <cell r="I17">
            <v>9.6909419180986056</v>
          </cell>
          <cell r="K17">
            <v>5.5853898768911447</v>
          </cell>
        </row>
        <row r="21">
          <cell r="C21">
            <v>6.0225986999876024</v>
          </cell>
          <cell r="E21">
            <v>2.7787770548362234</v>
          </cell>
          <cell r="G21">
            <v>8.6643534531464006</v>
          </cell>
          <cell r="I21">
            <v>5.4905638364516562</v>
          </cell>
          <cell r="K21">
            <v>5.63571789106041</v>
          </cell>
        </row>
        <row r="22">
          <cell r="B22" t="str">
            <v>Social Security</v>
          </cell>
          <cell r="C22">
            <v>4.5956093072890392</v>
          </cell>
          <cell r="E22">
            <v>6.9002097769671922</v>
          </cell>
          <cell r="G22">
            <v>5.2020665861771231</v>
          </cell>
          <cell r="I22">
            <v>5.6437176408272949</v>
          </cell>
          <cell r="K22">
            <v>5.9581970116646454</v>
          </cell>
        </row>
        <row r="23">
          <cell r="B23" t="str">
            <v>Medicare</v>
          </cell>
          <cell r="C23">
            <v>6.9263400051611024</v>
          </cell>
          <cell r="E23">
            <v>16.917857515524947</v>
          </cell>
          <cell r="G23">
            <v>4.0935137213261807</v>
          </cell>
          <cell r="I23">
            <v>7.2728152095534515</v>
          </cell>
          <cell r="K23">
            <v>6.8735882395491776</v>
          </cell>
        </row>
        <row r="24">
          <cell r="B24" t="str">
            <v>Medicaid</v>
          </cell>
          <cell r="C24">
            <v>6.9802784931323192</v>
          </cell>
          <cell r="E24">
            <v>5.5357785467128107</v>
          </cell>
          <cell r="G24">
            <v>8.5209627329192461</v>
          </cell>
          <cell r="I24">
            <v>8.2125230220383205</v>
          </cell>
          <cell r="K24">
            <v>7.9323292169510617</v>
          </cell>
        </row>
        <row r="25">
          <cell r="B25" t="str">
            <v>Otherc</v>
          </cell>
          <cell r="C25">
            <v>7.2063828127606033</v>
          </cell>
          <cell r="E25">
            <v>-22.788782926495088</v>
          </cell>
          <cell r="G25">
            <v>25.327456854928521</v>
          </cell>
          <cell r="I25">
            <v>0.65855329013220221</v>
          </cell>
          <cell r="K25">
            <v>-3.9535229706733066E-2</v>
          </cell>
        </row>
        <row r="26">
          <cell r="G26" t="str">
            <v xml:space="preserve"> </v>
          </cell>
          <cell r="I26" t="str">
            <v xml:space="preserve"> </v>
          </cell>
        </row>
        <row r="27">
          <cell r="C27">
            <v>6.6769135744379149</v>
          </cell>
          <cell r="E27">
            <v>2.4648372184518541</v>
          </cell>
          <cell r="G27">
            <v>4.8505413914913253</v>
          </cell>
          <cell r="I27">
            <v>2.6819776048690347</v>
          </cell>
          <cell r="K27">
            <v>2.1887449542027593</v>
          </cell>
        </row>
        <row r="28">
          <cell r="B28" t="str">
            <v>Defense</v>
          </cell>
          <cell r="C28">
            <v>6.9341365711387937</v>
          </cell>
          <cell r="E28">
            <v>5.6135499082646367</v>
          </cell>
          <cell r="G28">
            <v>4.2925324539344389</v>
          </cell>
          <cell r="I28">
            <v>3.0974131187842202</v>
          </cell>
          <cell r="K28">
            <v>2.3018298575080198</v>
          </cell>
        </row>
        <row r="29">
          <cell r="B29" t="str">
            <v>Nondefense</v>
          </cell>
          <cell r="C29">
            <v>6.4147668152078285</v>
          </cell>
          <cell r="E29">
            <v>-0.83124297902666955</v>
          </cell>
          <cell r="G29">
            <v>5.4726277261128109</v>
          </cell>
          <cell r="I29">
            <v>2.2240186313287502</v>
          </cell>
          <cell r="K29">
            <v>2.0618331295697567</v>
          </cell>
        </row>
        <row r="30">
          <cell r="G30" t="str">
            <v xml:space="preserve"> </v>
          </cell>
          <cell r="I30" t="str">
            <v xml:space="preserve"> </v>
          </cell>
        </row>
        <row r="31">
          <cell r="C31">
            <v>-0.61626563184342675</v>
          </cell>
          <cell r="E31">
            <v>4.6363022554864575</v>
          </cell>
          <cell r="G31">
            <v>-1.4508095432902213</v>
          </cell>
          <cell r="I31">
            <v>-8.2308735861410849</v>
          </cell>
          <cell r="K31">
            <v>2.4046319729486898</v>
          </cell>
        </row>
        <row r="32">
          <cell r="G32" t="str">
            <v xml:space="preserve"> </v>
          </cell>
          <cell r="I32" t="str">
            <v xml:space="preserve"> </v>
          </cell>
        </row>
        <row r="33">
          <cell r="C33">
            <v>5.4591300958756195</v>
          </cell>
          <cell r="E33">
            <v>2.8170902319205604</v>
          </cell>
          <cell r="G33">
            <v>6.3306865584393357</v>
          </cell>
          <cell r="I33">
            <v>3.329390400002219</v>
          </cell>
          <cell r="K33">
            <v>4.2252597404885739</v>
          </cell>
        </row>
        <row r="34">
          <cell r="G34" t="str">
            <v xml:space="preserve"> </v>
          </cell>
          <cell r="I34" t="str">
            <v xml:space="preserve"> </v>
          </cell>
        </row>
        <row r="35">
          <cell r="C35">
            <v>6.2911235894605344</v>
          </cell>
          <cell r="E35">
            <v>2.6473630123450276</v>
          </cell>
          <cell r="G35">
            <v>7.0707447499771314</v>
          </cell>
          <cell r="I35">
            <v>4.3413257211786016</v>
          </cell>
          <cell r="K35">
            <v>4.3553703848308034</v>
          </cell>
        </row>
        <row r="38">
          <cell r="C38">
            <v>2.5725322517730076</v>
          </cell>
          <cell r="E38">
            <v>2.3483095745044036</v>
          </cell>
          <cell r="G38">
            <v>3.2876462144060037</v>
          </cell>
          <cell r="I38">
            <v>1.949104151204617</v>
          </cell>
          <cell r="K38">
            <v>2.1526703654074941</v>
          </cell>
        </row>
        <row r="40">
          <cell r="C40">
            <v>5.3991189652255356</v>
          </cell>
          <cell r="E40">
            <v>4.9748521845964788</v>
          </cell>
          <cell r="G40">
            <v>4.1751530827397687</v>
          </cell>
          <cell r="I40">
            <v>3.7301265602863731</v>
          </cell>
          <cell r="K40">
            <v>4.7266128397834395</v>
          </cell>
        </row>
        <row r="42">
          <cell r="C42">
            <v>7.1997037886633253</v>
          </cell>
          <cell r="E42">
            <v>6.8369700760548602</v>
          </cell>
          <cell r="G42">
            <v>-2.533710714338977</v>
          </cell>
          <cell r="I42">
            <v>2.8570663371204175</v>
          </cell>
          <cell r="K42">
            <v>2.3730630693638677</v>
          </cell>
        </row>
        <row r="43">
          <cell r="B43" t="str">
            <v>Defense</v>
          </cell>
          <cell r="C43">
            <v>7.6940842778054463</v>
          </cell>
          <cell r="E43">
            <v>11.834754404722325</v>
          </cell>
          <cell r="G43">
            <v>-5.6469987113691893</v>
          </cell>
          <cell r="I43">
            <v>2.1818020813288319</v>
          </cell>
          <cell r="K43">
            <v>2.3938581881523202</v>
          </cell>
        </row>
        <row r="44">
          <cell r="B44" t="str">
            <v>Nondefense</v>
          </cell>
          <cell r="C44">
            <v>6.617965783333668</v>
          </cell>
          <cell r="E44">
            <v>0.62188971345700228</v>
          </cell>
          <cell r="G44">
            <v>1.7693042261653469</v>
          </cell>
          <cell r="I44">
            <v>3.7223653975825721</v>
          </cell>
          <cell r="K44">
            <v>2.3467631651409526</v>
          </cell>
        </row>
        <row r="51">
          <cell r="B51" t="str">
            <v>When constructing its baseline, CBO's uses the employment cost index for wages and salaries to inflate discretionary spending related to federal personnel and the gross domestic product price index to adjust other discretionary spending.</v>
          </cell>
        </row>
        <row r="55">
          <cell r="B55" t="str">
            <v>Includes excise, estate, and gift taxes as well as customs duties.</v>
          </cell>
        </row>
        <row r="58">
          <cell r="B58" t="str">
            <v>Includes offsetting receipts.</v>
          </cell>
        </row>
      </sheetData>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www.cbo.gov/doc.cfm?index=12212"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www.cbo.gov/doc.cfm?index=12212"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bo.gov/doc.cfm?index=12212"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bo.gov/doc.cfm?index=12212" TargetMode="External"/></Relationships>
</file>

<file path=xl/worksheets/_rels/sheet8.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L112"/>
  <sheetViews>
    <sheetView showGridLines="0" zoomScale="150" zoomScaleNormal="150" zoomScalePageLayoutView="150" workbookViewId="0">
      <pane xSplit="4" ySplit="6" topLeftCell="E53" activePane="bottomRight" state="frozen"/>
      <selection pane="topRight" activeCell="E1" sqref="E1"/>
      <selection pane="bottomLeft" activeCell="A7" sqref="A7"/>
      <selection pane="bottomRight" activeCell="A94" sqref="A94:S94"/>
    </sheetView>
  </sheetViews>
  <sheetFormatPr baseColWidth="10" defaultColWidth="11.33203125" defaultRowHeight="11.75" customHeight="1" x14ac:dyDescent="0"/>
  <cols>
    <col min="1" max="3" width="2" style="4" customWidth="1"/>
    <col min="4" max="5" width="16.5" style="4" customWidth="1"/>
    <col min="6" max="7" width="7.6640625" style="4" customWidth="1"/>
    <col min="8" max="8" width="6.33203125" style="4" customWidth="1"/>
    <col min="9" max="19" width="7.6640625" style="4" customWidth="1"/>
    <col min="20" max="22" width="11.33203125" style="4" customWidth="1"/>
    <col min="23" max="23" width="21.83203125" style="4" customWidth="1"/>
    <col min="24" max="35" width="8.6640625" style="4" customWidth="1"/>
    <col min="36" max="36" width="4.33203125" style="4" customWidth="1"/>
    <col min="37" max="38" width="8.6640625" style="4" customWidth="1"/>
    <col min="39" max="16384" width="11.33203125" style="4"/>
  </cols>
  <sheetData>
    <row r="1" spans="1:38" ht="11.75" customHeight="1">
      <c r="A1" s="2" t="s">
        <v>56</v>
      </c>
      <c r="B1" s="3"/>
      <c r="C1" s="3"/>
      <c r="D1" s="3"/>
      <c r="E1" s="3"/>
      <c r="F1" s="3"/>
      <c r="G1" s="3"/>
      <c r="H1" s="3"/>
      <c r="I1" s="3"/>
      <c r="J1" s="3"/>
      <c r="K1" s="3"/>
      <c r="L1" s="3"/>
      <c r="M1" s="3"/>
      <c r="N1" s="3"/>
      <c r="O1" s="3"/>
      <c r="P1" s="3"/>
      <c r="Q1" s="3"/>
      <c r="R1" s="3"/>
      <c r="S1" s="3"/>
    </row>
    <row r="2" spans="1:38" ht="11.75" customHeight="1">
      <c r="A2" s="5" t="s">
        <v>0</v>
      </c>
      <c r="B2" s="3"/>
      <c r="C2" s="3"/>
      <c r="D2" s="3"/>
      <c r="E2" s="3"/>
      <c r="F2" s="3"/>
      <c r="G2" s="3"/>
      <c r="H2" s="3"/>
      <c r="I2" s="3"/>
      <c r="J2" s="3"/>
      <c r="K2" s="3"/>
      <c r="L2" s="3"/>
      <c r="M2" s="3"/>
      <c r="N2" s="3"/>
      <c r="O2" s="3"/>
      <c r="P2" s="3"/>
      <c r="Q2" s="3"/>
      <c r="R2" s="3"/>
      <c r="S2" s="3"/>
    </row>
    <row r="3" spans="1:38" ht="11.75" customHeight="1">
      <c r="A3" s="4" t="s">
        <v>43</v>
      </c>
      <c r="B3" s="5"/>
      <c r="C3" s="5"/>
      <c r="D3" s="5"/>
      <c r="E3" s="5"/>
      <c r="G3" s="6"/>
      <c r="I3" s="6"/>
      <c r="Z3" s="6"/>
    </row>
    <row r="4" spans="1:38" s="7" customFormat="1" ht="11.25" customHeight="1">
      <c r="D4" s="8"/>
      <c r="E4" s="8"/>
      <c r="F4" s="9"/>
      <c r="G4" s="9"/>
      <c r="H4" s="9"/>
      <c r="I4" s="9"/>
      <c r="J4" s="9"/>
      <c r="K4" s="9"/>
      <c r="L4" s="9"/>
      <c r="M4" s="9"/>
      <c r="N4" s="9"/>
      <c r="O4" s="9"/>
      <c r="P4" s="9"/>
      <c r="Q4" s="9"/>
      <c r="R4" s="202" t="s">
        <v>1</v>
      </c>
      <c r="S4" s="202"/>
      <c r="U4" s="9"/>
      <c r="V4" s="9"/>
      <c r="W4" s="9"/>
      <c r="X4" s="9"/>
      <c r="Y4" s="9"/>
      <c r="Z4" s="9"/>
      <c r="AA4" s="9"/>
      <c r="AB4" s="9"/>
      <c r="AC4" s="9"/>
      <c r="AD4" s="9"/>
      <c r="AE4" s="9"/>
      <c r="AF4" s="9"/>
      <c r="AG4" s="10"/>
      <c r="AH4" s="10"/>
      <c r="AI4" s="8"/>
      <c r="AJ4" s="8"/>
      <c r="AK4" s="11"/>
      <c r="AL4" s="11"/>
    </row>
    <row r="5" spans="1:38" ht="11.25" customHeight="1">
      <c r="F5" s="12" t="s">
        <v>2</v>
      </c>
      <c r="G5" s="13"/>
      <c r="H5" s="13"/>
      <c r="I5" s="13"/>
      <c r="J5" s="13"/>
      <c r="K5" s="13"/>
      <c r="L5" s="13"/>
      <c r="M5" s="13"/>
      <c r="N5" s="13"/>
      <c r="O5" s="13"/>
      <c r="P5" s="13"/>
      <c r="Q5" s="13"/>
      <c r="R5" s="14" t="s">
        <v>3</v>
      </c>
      <c r="S5" s="14" t="s">
        <v>3</v>
      </c>
      <c r="U5" s="12"/>
      <c r="V5" s="13"/>
      <c r="W5" s="13"/>
      <c r="X5" s="13"/>
      <c r="Y5" s="13"/>
      <c r="Z5" s="13"/>
      <c r="AA5" s="13"/>
      <c r="AB5" s="13"/>
      <c r="AC5" s="13"/>
      <c r="AD5" s="13"/>
      <c r="AE5" s="13"/>
      <c r="AF5" s="13"/>
      <c r="AG5" s="14"/>
      <c r="AH5" s="14"/>
      <c r="AK5" s="15"/>
      <c r="AL5" s="15"/>
    </row>
    <row r="6" spans="1:38" ht="11.25" customHeight="1">
      <c r="A6" s="16"/>
      <c r="B6" s="16"/>
      <c r="C6" s="16"/>
      <c r="D6" s="17"/>
      <c r="E6" s="17"/>
      <c r="F6" s="18">
        <v>2010</v>
      </c>
      <c r="G6" s="18">
        <v>2011</v>
      </c>
      <c r="H6" s="18">
        <v>2012</v>
      </c>
      <c r="I6" s="18">
        <v>2013</v>
      </c>
      <c r="J6" s="18">
        <v>2014</v>
      </c>
      <c r="K6" s="18">
        <v>2015</v>
      </c>
      <c r="L6" s="18">
        <v>2016</v>
      </c>
      <c r="M6" s="18">
        <v>2017</v>
      </c>
      <c r="N6" s="18">
        <v>2018</v>
      </c>
      <c r="O6" s="18">
        <v>2019</v>
      </c>
      <c r="P6" s="18">
        <v>2020</v>
      </c>
      <c r="Q6" s="18">
        <v>2021</v>
      </c>
      <c r="R6" s="18">
        <v>2016</v>
      </c>
      <c r="S6" s="18">
        <v>2021</v>
      </c>
      <c r="U6" s="19"/>
      <c r="V6" s="19"/>
      <c r="W6" s="19"/>
      <c r="X6" s="19"/>
      <c r="Y6" s="19"/>
      <c r="Z6" s="19"/>
      <c r="AA6" s="19"/>
      <c r="AB6" s="19"/>
      <c r="AC6" s="19"/>
      <c r="AD6" s="19"/>
      <c r="AE6" s="19"/>
      <c r="AF6" s="19"/>
      <c r="AG6" s="19"/>
      <c r="AH6" s="19"/>
      <c r="AI6" s="19"/>
      <c r="AK6" s="15"/>
      <c r="AL6" s="15"/>
    </row>
    <row r="7" spans="1:38" ht="11.25" customHeight="1">
      <c r="A7" s="203" t="s">
        <v>4</v>
      </c>
      <c r="B7" s="204"/>
      <c r="C7" s="204"/>
      <c r="D7" s="204"/>
      <c r="E7" s="27"/>
    </row>
    <row r="8" spans="1:38" ht="11.25" customHeight="1">
      <c r="B8" s="203" t="s">
        <v>5</v>
      </c>
      <c r="C8" s="204"/>
      <c r="D8" s="204"/>
      <c r="E8" s="27"/>
      <c r="F8" s="21">
        <v>898.54899999999998</v>
      </c>
      <c r="G8" s="21">
        <v>1088.9302638870204</v>
      </c>
      <c r="H8" s="21">
        <v>1209.1645156229617</v>
      </c>
      <c r="I8" s="21">
        <v>1510.3223984563294</v>
      </c>
      <c r="J8" s="21">
        <v>1666.1769262559101</v>
      </c>
      <c r="K8" s="21">
        <v>1842.7700608986258</v>
      </c>
      <c r="L8" s="21">
        <v>1985.1535716896417</v>
      </c>
      <c r="M8" s="21">
        <v>2129.0700100944218</v>
      </c>
      <c r="N8" s="21">
        <v>2256.5051228289217</v>
      </c>
      <c r="O8" s="21">
        <v>2392.5658792909571</v>
      </c>
      <c r="P8" s="21">
        <v>2533.5250418097239</v>
      </c>
      <c r="Q8" s="21">
        <v>2679.0888472107354</v>
      </c>
      <c r="R8" s="21">
        <f>SUM(H8:L8)</f>
        <v>8213.5874729234692</v>
      </c>
      <c r="S8" s="21">
        <f>SUM(H8:Q8)</f>
        <v>20204.34237415823</v>
      </c>
      <c r="X8" s="21"/>
      <c r="Y8" s="21"/>
      <c r="Z8" s="21"/>
      <c r="AA8" s="21"/>
      <c r="AB8" s="21"/>
      <c r="AC8" s="21"/>
      <c r="AD8" s="21"/>
      <c r="AE8" s="21"/>
      <c r="AF8" s="21"/>
      <c r="AG8" s="21"/>
      <c r="AH8" s="21"/>
      <c r="AI8" s="21"/>
      <c r="AK8" s="22"/>
      <c r="AL8" s="22"/>
    </row>
    <row r="9" spans="1:38" ht="11.25" customHeight="1">
      <c r="B9" s="203" t="s">
        <v>6</v>
      </c>
      <c r="C9" s="204"/>
      <c r="D9" s="204"/>
      <c r="E9" s="27"/>
      <c r="F9" s="21">
        <v>864.81399999999996</v>
      </c>
      <c r="G9" s="21">
        <v>816.49342267267173</v>
      </c>
      <c r="H9" s="21">
        <v>924.14825705225303</v>
      </c>
      <c r="I9" s="21">
        <v>995.61190975754096</v>
      </c>
      <c r="J9" s="21">
        <v>1055.3135533628927</v>
      </c>
      <c r="K9" s="21">
        <v>1123.1377821868509</v>
      </c>
      <c r="L9" s="21">
        <v>1187.9365230750709</v>
      </c>
      <c r="M9" s="21">
        <v>1242.0871040633217</v>
      </c>
      <c r="N9" s="21">
        <v>1295.5024523237266</v>
      </c>
      <c r="O9" s="21">
        <v>1351.229640326939</v>
      </c>
      <c r="P9" s="21">
        <v>1411.6105986179932</v>
      </c>
      <c r="Q9" s="21">
        <v>1472.993193035298</v>
      </c>
      <c r="R9" s="21">
        <f t="shared" ref="R9:R11" si="0">SUM(H9:L9)</f>
        <v>5286.1480254346088</v>
      </c>
      <c r="S9" s="21">
        <f t="shared" ref="S9:S11" si="1">SUM(H9:Q9)</f>
        <v>12059.571013801888</v>
      </c>
      <c r="X9" s="21"/>
      <c r="Y9" s="21"/>
      <c r="Z9" s="21"/>
      <c r="AA9" s="21"/>
      <c r="AB9" s="21"/>
      <c r="AC9" s="21"/>
      <c r="AD9" s="21"/>
      <c r="AE9" s="21"/>
      <c r="AF9" s="21"/>
      <c r="AG9" s="21"/>
      <c r="AH9" s="21"/>
      <c r="AI9" s="21"/>
      <c r="AK9" s="22"/>
      <c r="AL9" s="22"/>
    </row>
    <row r="10" spans="1:38" ht="11.25" customHeight="1">
      <c r="B10" s="203" t="s">
        <v>7</v>
      </c>
      <c r="C10" s="204"/>
      <c r="D10" s="204"/>
      <c r="E10" s="27"/>
      <c r="F10" s="21">
        <v>191.43661629820241</v>
      </c>
      <c r="G10" s="21">
        <v>191.72970198598347</v>
      </c>
      <c r="H10" s="21">
        <v>278.98645386161962</v>
      </c>
      <c r="I10" s="21">
        <v>336.30811489670725</v>
      </c>
      <c r="J10" s="21">
        <v>431.36248566764732</v>
      </c>
      <c r="K10" s="21">
        <v>416.13295886968325</v>
      </c>
      <c r="L10" s="21">
        <v>384.81210900803052</v>
      </c>
      <c r="M10" s="21">
        <v>418.2171777847866</v>
      </c>
      <c r="N10" s="21">
        <v>420.187095019156</v>
      </c>
      <c r="O10" s="21">
        <v>431.08133516680994</v>
      </c>
      <c r="P10" s="21">
        <v>434.71417906148929</v>
      </c>
      <c r="Q10" s="21">
        <v>447.87270098343294</v>
      </c>
      <c r="R10" s="21">
        <f t="shared" si="0"/>
        <v>1847.6021223036882</v>
      </c>
      <c r="S10" s="21">
        <f t="shared" si="1"/>
        <v>3999.6746103193627</v>
      </c>
      <c r="X10" s="21"/>
      <c r="Y10" s="21"/>
      <c r="Z10" s="21"/>
      <c r="AA10" s="21"/>
      <c r="AB10" s="21"/>
      <c r="AC10" s="21"/>
      <c r="AD10" s="21"/>
      <c r="AE10" s="21"/>
      <c r="AF10" s="21"/>
      <c r="AG10" s="21"/>
      <c r="AH10" s="21"/>
      <c r="AI10" s="21"/>
      <c r="AK10" s="22"/>
      <c r="AL10" s="22"/>
    </row>
    <row r="11" spans="1:38" ht="11.25" customHeight="1">
      <c r="B11" s="203" t="s">
        <v>8</v>
      </c>
      <c r="C11" s="204"/>
      <c r="D11" s="204"/>
      <c r="E11" s="27"/>
      <c r="F11" s="21">
        <v>207.92449274201897</v>
      </c>
      <c r="G11" s="21">
        <v>216.68175127031196</v>
      </c>
      <c r="H11" s="21">
        <v>223.08085485445054</v>
      </c>
      <c r="I11" s="21">
        <v>226.86358059054913</v>
      </c>
      <c r="J11" s="21">
        <v>270.31545529331277</v>
      </c>
      <c r="K11" s="21">
        <v>283.25083850187468</v>
      </c>
      <c r="L11" s="21">
        <v>288.96952956076916</v>
      </c>
      <c r="M11" s="21">
        <v>298.08925847033538</v>
      </c>
      <c r="N11" s="21">
        <v>313.49148534857454</v>
      </c>
      <c r="O11" s="21">
        <v>333.28335565997668</v>
      </c>
      <c r="P11" s="21">
        <v>350.99953534974799</v>
      </c>
      <c r="Q11" s="21">
        <v>369.25231245216861</v>
      </c>
      <c r="R11" s="21">
        <f t="shared" si="0"/>
        <v>1292.4802588009561</v>
      </c>
      <c r="S11" s="21">
        <f t="shared" si="1"/>
        <v>2957.5962060817592</v>
      </c>
      <c r="X11" s="23"/>
      <c r="Y11" s="23"/>
      <c r="Z11" s="23"/>
      <c r="AA11" s="23"/>
      <c r="AB11" s="23"/>
      <c r="AC11" s="23"/>
      <c r="AD11" s="23"/>
      <c r="AE11" s="23"/>
      <c r="AF11" s="23"/>
      <c r="AG11" s="23"/>
      <c r="AH11" s="23"/>
      <c r="AI11" s="23"/>
      <c r="AK11" s="23"/>
      <c r="AL11" s="23"/>
    </row>
    <row r="12" spans="1:38" s="5" customFormat="1" ht="3" customHeight="1">
      <c r="F12" s="24" t="s">
        <v>9</v>
      </c>
      <c r="G12" s="24" t="s">
        <v>9</v>
      </c>
      <c r="H12" s="24" t="s">
        <v>9</v>
      </c>
      <c r="I12" s="24" t="s">
        <v>9</v>
      </c>
      <c r="J12" s="24" t="s">
        <v>9</v>
      </c>
      <c r="K12" s="24" t="s">
        <v>9</v>
      </c>
      <c r="L12" s="24" t="s">
        <v>9</v>
      </c>
      <c r="M12" s="24" t="s">
        <v>9</v>
      </c>
      <c r="N12" s="24" t="s">
        <v>9</v>
      </c>
      <c r="O12" s="24" t="s">
        <v>9</v>
      </c>
      <c r="P12" s="24" t="s">
        <v>9</v>
      </c>
      <c r="Q12" s="24" t="s">
        <v>9</v>
      </c>
      <c r="R12" s="24" t="s">
        <v>10</v>
      </c>
      <c r="S12" s="24" t="s">
        <v>10</v>
      </c>
      <c r="X12" s="25"/>
      <c r="Y12" s="25"/>
      <c r="Z12" s="25"/>
      <c r="AA12" s="25"/>
      <c r="AB12" s="25"/>
      <c r="AC12" s="25"/>
      <c r="AD12" s="25"/>
      <c r="AE12" s="25"/>
      <c r="AF12" s="25"/>
      <c r="AG12" s="25"/>
      <c r="AH12" s="25"/>
      <c r="AI12" s="25"/>
    </row>
    <row r="13" spans="1:38" ht="11.25" customHeight="1">
      <c r="C13" s="203" t="s">
        <v>11</v>
      </c>
      <c r="D13" s="204"/>
      <c r="E13" s="27"/>
      <c r="F13" s="21">
        <f>SUM(F8:F11)</f>
        <v>2162.7241090402213</v>
      </c>
      <c r="G13" s="21">
        <f t="shared" ref="G13:Q13" si="2">SUM(G8:G11)</f>
        <v>2313.8351398159875</v>
      </c>
      <c r="H13" s="21">
        <f t="shared" si="2"/>
        <v>2635.3800813912849</v>
      </c>
      <c r="I13" s="21">
        <f t="shared" si="2"/>
        <v>3069.1060037011266</v>
      </c>
      <c r="J13" s="21">
        <f t="shared" si="2"/>
        <v>3423.1684205797633</v>
      </c>
      <c r="K13" s="21">
        <f t="shared" si="2"/>
        <v>3665.2916404570346</v>
      </c>
      <c r="L13" s="21">
        <f t="shared" si="2"/>
        <v>3846.8717333335117</v>
      </c>
      <c r="M13" s="21">
        <f t="shared" si="2"/>
        <v>4087.4635504128655</v>
      </c>
      <c r="N13" s="21">
        <f t="shared" si="2"/>
        <v>4285.6861555203786</v>
      </c>
      <c r="O13" s="21">
        <f t="shared" si="2"/>
        <v>4508.1602104446829</v>
      </c>
      <c r="P13" s="21">
        <f t="shared" si="2"/>
        <v>4730.8493548389542</v>
      </c>
      <c r="Q13" s="21">
        <f t="shared" si="2"/>
        <v>4969.2070536816345</v>
      </c>
      <c r="R13" s="21">
        <f t="shared" ref="R13:R15" si="3">SUM(H13:L13)</f>
        <v>16639.817879462724</v>
      </c>
      <c r="S13" s="21">
        <f t="shared" ref="S13:S15" si="4">SUM(H13:Q13)</f>
        <v>39221.184204361241</v>
      </c>
      <c r="X13" s="21"/>
      <c r="Y13" s="21"/>
      <c r="Z13" s="21"/>
      <c r="AA13" s="21"/>
      <c r="AB13" s="21"/>
      <c r="AC13" s="21"/>
      <c r="AD13" s="21"/>
      <c r="AE13" s="21"/>
      <c r="AF13" s="21"/>
      <c r="AG13" s="21"/>
      <c r="AH13" s="21"/>
      <c r="AI13" s="21"/>
      <c r="AK13" s="21"/>
      <c r="AL13" s="21"/>
    </row>
    <row r="14" spans="1:38" ht="11.25" customHeight="1">
      <c r="D14" s="4" t="s">
        <v>12</v>
      </c>
      <c r="F14" s="21">
        <v>1531.0371090402214</v>
      </c>
      <c r="G14" s="21">
        <v>1752.2841398159876</v>
      </c>
      <c r="H14" s="21">
        <v>1982.298081391285</v>
      </c>
      <c r="I14" s="21">
        <v>2359.4720037011266</v>
      </c>
      <c r="J14" s="21">
        <v>2677.5064205797635</v>
      </c>
      <c r="K14" s="21">
        <v>2868.9086404570344</v>
      </c>
      <c r="L14" s="21">
        <v>2999.6367333335115</v>
      </c>
      <c r="M14" s="21">
        <v>3193.5145504128654</v>
      </c>
      <c r="N14" s="21">
        <v>3348.1871555203788</v>
      </c>
      <c r="O14" s="21">
        <v>3527.1512104446829</v>
      </c>
      <c r="P14" s="21">
        <v>3703.9923548389543</v>
      </c>
      <c r="Q14" s="21">
        <v>3896.6700536816343</v>
      </c>
      <c r="R14" s="21">
        <f t="shared" si="3"/>
        <v>12887.821879462721</v>
      </c>
      <c r="S14" s="21">
        <f t="shared" si="4"/>
        <v>30557.33720436124</v>
      </c>
      <c r="T14" s="26"/>
      <c r="X14" s="21"/>
      <c r="Y14" s="21"/>
      <c r="Z14" s="21"/>
      <c r="AA14" s="21"/>
      <c r="AB14" s="21"/>
      <c r="AC14" s="21"/>
      <c r="AD14" s="21"/>
      <c r="AE14" s="21"/>
      <c r="AF14" s="21"/>
      <c r="AG14" s="21"/>
      <c r="AH14" s="21"/>
      <c r="AI14" s="21"/>
      <c r="AK14" s="21"/>
      <c r="AL14" s="21"/>
    </row>
    <row r="15" spans="1:38" ht="11.25" customHeight="1">
      <c r="D15" s="4" t="s">
        <v>13</v>
      </c>
      <c r="F15" s="21">
        <v>631.68700000000001</v>
      </c>
      <c r="G15" s="21">
        <v>561.55100000000004</v>
      </c>
      <c r="H15" s="21">
        <v>653.08199999999999</v>
      </c>
      <c r="I15" s="21">
        <v>709.63400000000001</v>
      </c>
      <c r="J15" s="21">
        <v>745.66200000000003</v>
      </c>
      <c r="K15" s="21">
        <v>796.38300000000004</v>
      </c>
      <c r="L15" s="21">
        <v>847.23500000000001</v>
      </c>
      <c r="M15" s="21">
        <v>893.94899999999996</v>
      </c>
      <c r="N15" s="21">
        <v>937.49900000000002</v>
      </c>
      <c r="O15" s="21">
        <v>981.00900000000001</v>
      </c>
      <c r="P15" s="21">
        <v>1026.857</v>
      </c>
      <c r="Q15" s="21">
        <v>1072.537</v>
      </c>
      <c r="R15" s="21">
        <f t="shared" si="3"/>
        <v>3751.9959999999996</v>
      </c>
      <c r="S15" s="21">
        <f t="shared" si="4"/>
        <v>8663.8469999999998</v>
      </c>
      <c r="X15" s="21"/>
      <c r="Y15" s="21"/>
      <c r="Z15" s="21"/>
      <c r="AA15" s="21"/>
      <c r="AB15" s="21"/>
      <c r="AC15" s="21"/>
      <c r="AD15" s="21"/>
      <c r="AE15" s="21"/>
      <c r="AF15" s="21"/>
      <c r="AG15" s="21"/>
      <c r="AH15" s="21"/>
      <c r="AI15" s="21"/>
      <c r="AK15" s="22"/>
      <c r="AL15" s="22"/>
    </row>
    <row r="16" spans="1:38" ht="8" customHeight="1">
      <c r="F16" s="21"/>
      <c r="G16" s="21"/>
      <c r="H16" s="21"/>
      <c r="I16" s="21"/>
      <c r="J16" s="21"/>
      <c r="K16" s="21"/>
      <c r="L16" s="21"/>
      <c r="M16" s="21"/>
      <c r="N16" s="21"/>
      <c r="O16" s="21"/>
      <c r="P16" s="21"/>
      <c r="Q16" s="21"/>
      <c r="R16" s="21"/>
      <c r="S16" s="21"/>
      <c r="X16" s="21"/>
      <c r="Y16" s="21"/>
      <c r="Z16" s="21"/>
      <c r="AA16" s="21"/>
      <c r="AB16" s="21"/>
      <c r="AC16" s="21"/>
      <c r="AD16" s="21"/>
      <c r="AE16" s="21"/>
      <c r="AF16" s="21"/>
      <c r="AG16" s="21"/>
      <c r="AH16" s="21"/>
      <c r="AI16" s="21"/>
    </row>
    <row r="17" spans="1:38" ht="11.25" customHeight="1">
      <c r="A17" s="203" t="s">
        <v>14</v>
      </c>
      <c r="B17" s="204"/>
      <c r="C17" s="204"/>
      <c r="D17" s="204"/>
      <c r="E17" s="27"/>
      <c r="F17" s="21"/>
      <c r="G17" s="21"/>
      <c r="H17" s="21"/>
      <c r="I17" s="21"/>
      <c r="J17" s="21"/>
      <c r="K17" s="21"/>
      <c r="L17" s="21"/>
      <c r="M17" s="21"/>
      <c r="N17" s="21"/>
      <c r="O17" s="21"/>
      <c r="P17" s="21"/>
      <c r="Q17" s="21"/>
      <c r="R17" s="21"/>
      <c r="S17" s="21"/>
      <c r="X17" s="21"/>
      <c r="Y17" s="21"/>
      <c r="Z17" s="21"/>
      <c r="AA17" s="21"/>
      <c r="AB17" s="21"/>
      <c r="AC17" s="21"/>
      <c r="AD17" s="21"/>
      <c r="AE17" s="21"/>
      <c r="AF17" s="21"/>
      <c r="AG17" s="21"/>
      <c r="AH17" s="21"/>
      <c r="AI17" s="21"/>
    </row>
    <row r="18" spans="1:38" ht="11.25" customHeight="1">
      <c r="B18" s="203" t="s">
        <v>15</v>
      </c>
      <c r="C18" s="204"/>
      <c r="D18" s="204"/>
      <c r="E18" s="27"/>
      <c r="F18" s="21">
        <f>'CBO mandatory spending'!F74</f>
        <v>1912.9</v>
      </c>
      <c r="G18" s="21">
        <f>'CBO mandatory spending'!G74</f>
        <v>2022.6579999999999</v>
      </c>
      <c r="H18" s="21">
        <f>'CBO mandatory spending'!H74</f>
        <v>2055.752</v>
      </c>
      <c r="I18" s="21">
        <f>'CBO mandatory spending'!I74</f>
        <v>2129.1610000000001</v>
      </c>
      <c r="J18" s="21">
        <f>'CBO mandatory spending'!J74</f>
        <v>2211.3380000000002</v>
      </c>
      <c r="K18" s="21">
        <f>'CBO mandatory spending'!K74</f>
        <v>2339.8599999999997</v>
      </c>
      <c r="L18" s="21">
        <f>'CBO mandatory spending'!L74</f>
        <v>2510.6170000000002</v>
      </c>
      <c r="M18" s="21">
        <f>'CBO mandatory spending'!M74</f>
        <v>2615.8899999999994</v>
      </c>
      <c r="N18" s="21">
        <f>'CBO mandatory spending'!N74</f>
        <v>2720.5330000000004</v>
      </c>
      <c r="O18" s="21">
        <f>'CBO mandatory spending'!O74</f>
        <v>2918.2280000000001</v>
      </c>
      <c r="P18" s="21">
        <f>'CBO mandatory spending'!P74</f>
        <v>3095.3710000000005</v>
      </c>
      <c r="Q18" s="21">
        <f>'CBO mandatory spending'!Q74</f>
        <v>3282.0439999999999</v>
      </c>
      <c r="R18" s="21">
        <f t="shared" ref="R18:R20" si="5">SUM(H18:L18)</f>
        <v>11246.728000000001</v>
      </c>
      <c r="S18" s="21">
        <f t="shared" ref="S18:S20" si="6">SUM(H18:Q18)</f>
        <v>25878.794000000002</v>
      </c>
      <c r="X18" s="21"/>
      <c r="Y18" s="21"/>
      <c r="Z18" s="21"/>
      <c r="AA18" s="21"/>
      <c r="AB18" s="21"/>
      <c r="AC18" s="21"/>
      <c r="AD18" s="21"/>
      <c r="AE18" s="21"/>
      <c r="AF18" s="21"/>
      <c r="AG18" s="21"/>
      <c r="AH18" s="21"/>
      <c r="AI18" s="21"/>
      <c r="AK18" s="22"/>
      <c r="AL18" s="22"/>
    </row>
    <row r="19" spans="1:38" ht="11.25" customHeight="1">
      <c r="B19" s="203" t="s">
        <v>16</v>
      </c>
      <c r="C19" s="204"/>
      <c r="D19" s="204"/>
      <c r="E19" s="27"/>
      <c r="F19" s="21">
        <v>1347.1489999999999</v>
      </c>
      <c r="G19" s="21">
        <v>1353.4369999999999</v>
      </c>
      <c r="H19" s="21">
        <v>1315.0820000000001</v>
      </c>
      <c r="I19" s="21">
        <v>1299.8400000000001</v>
      </c>
      <c r="J19" s="21">
        <v>1300.7329999999999</v>
      </c>
      <c r="K19" s="21">
        <v>1311.3020000000001</v>
      </c>
      <c r="L19" s="21">
        <v>1332.114</v>
      </c>
      <c r="M19" s="21">
        <v>1349.8209999999999</v>
      </c>
      <c r="N19" s="21">
        <v>1369.7449999999999</v>
      </c>
      <c r="O19" s="21">
        <v>1403.6130000000001</v>
      </c>
      <c r="P19" s="21">
        <v>1433.9219999999998</v>
      </c>
      <c r="Q19" s="21">
        <v>1464.1579999999999</v>
      </c>
      <c r="R19" s="21">
        <f t="shared" si="5"/>
        <v>6559.0709999999999</v>
      </c>
      <c r="S19" s="21">
        <f t="shared" si="6"/>
        <v>13580.329999999998</v>
      </c>
      <c r="X19" s="21"/>
      <c r="Y19" s="21"/>
      <c r="Z19" s="21"/>
      <c r="AA19" s="21"/>
      <c r="AB19" s="21"/>
      <c r="AC19" s="21"/>
      <c r="AD19" s="21"/>
      <c r="AE19" s="21"/>
      <c r="AF19" s="21"/>
      <c r="AG19" s="21"/>
      <c r="AH19" s="21"/>
      <c r="AI19" s="21"/>
      <c r="AK19" s="22"/>
      <c r="AL19" s="22"/>
    </row>
    <row r="20" spans="1:38" ht="11.25" customHeight="1">
      <c r="B20" s="203" t="s">
        <v>17</v>
      </c>
      <c r="C20" s="204"/>
      <c r="D20" s="204"/>
      <c r="E20" s="27"/>
      <c r="F20" s="21">
        <v>196.19399999999999</v>
      </c>
      <c r="G20" s="21">
        <v>221.30199999999999</v>
      </c>
      <c r="H20" s="21">
        <v>237.762</v>
      </c>
      <c r="I20" s="21">
        <v>263.14</v>
      </c>
      <c r="J20" s="21">
        <v>290.762</v>
      </c>
      <c r="K20" s="21">
        <v>336.37799999999999</v>
      </c>
      <c r="L20" s="21">
        <v>406.56299999999999</v>
      </c>
      <c r="M20" s="21">
        <v>483.77600000000001</v>
      </c>
      <c r="N20" s="21">
        <v>544.83000000000004</v>
      </c>
      <c r="O20" s="21">
        <v>591.10699999999997</v>
      </c>
      <c r="P20" s="21">
        <v>631.69100000000003</v>
      </c>
      <c r="Q20" s="21">
        <v>663.12900000000002</v>
      </c>
      <c r="R20" s="21">
        <f t="shared" si="5"/>
        <v>1534.605</v>
      </c>
      <c r="S20" s="21">
        <f t="shared" si="6"/>
        <v>4449.1379999999999</v>
      </c>
      <c r="X20" s="23"/>
      <c r="Y20" s="23"/>
      <c r="Z20" s="23"/>
      <c r="AA20" s="23"/>
      <c r="AB20" s="23"/>
      <c r="AC20" s="23"/>
      <c r="AD20" s="23"/>
      <c r="AE20" s="23"/>
      <c r="AF20" s="23"/>
      <c r="AG20" s="23"/>
      <c r="AH20" s="23"/>
      <c r="AI20" s="23"/>
      <c r="AK20" s="23"/>
      <c r="AL20" s="23"/>
    </row>
    <row r="21" spans="1:38" s="5" customFormat="1" ht="3" customHeight="1">
      <c r="F21" s="24" t="s">
        <v>9</v>
      </c>
      <c r="G21" s="24" t="s">
        <v>9</v>
      </c>
      <c r="H21" s="24" t="s">
        <v>9</v>
      </c>
      <c r="I21" s="24" t="s">
        <v>9</v>
      </c>
      <c r="J21" s="24" t="s">
        <v>9</v>
      </c>
      <c r="K21" s="24" t="s">
        <v>9</v>
      </c>
      <c r="L21" s="24" t="s">
        <v>9</v>
      </c>
      <c r="M21" s="24" t="s">
        <v>9</v>
      </c>
      <c r="N21" s="24" t="s">
        <v>9</v>
      </c>
      <c r="O21" s="24" t="s">
        <v>9</v>
      </c>
      <c r="P21" s="24" t="s">
        <v>9</v>
      </c>
      <c r="Q21" s="24" t="s">
        <v>9</v>
      </c>
      <c r="R21" s="24" t="s">
        <v>10</v>
      </c>
      <c r="S21" s="24" t="s">
        <v>10</v>
      </c>
      <c r="X21" s="25"/>
      <c r="Y21" s="25"/>
      <c r="Z21" s="25"/>
      <c r="AA21" s="25"/>
      <c r="AB21" s="25"/>
      <c r="AC21" s="25"/>
      <c r="AD21" s="25"/>
      <c r="AE21" s="25"/>
      <c r="AF21" s="25"/>
      <c r="AG21" s="25"/>
      <c r="AH21" s="25"/>
      <c r="AI21" s="25"/>
    </row>
    <row r="22" spans="1:38" ht="11.25" customHeight="1">
      <c r="C22" s="203" t="s">
        <v>18</v>
      </c>
      <c r="D22" s="204"/>
      <c r="E22" s="27"/>
      <c r="F22" s="21">
        <f>SUM(F18:F20)</f>
        <v>3456.2429999999999</v>
      </c>
      <c r="G22" s="21">
        <f t="shared" ref="G22:Q22" si="7">SUM(G18:G20)</f>
        <v>3597.3969999999999</v>
      </c>
      <c r="H22" s="21">
        <f t="shared" si="7"/>
        <v>3608.596</v>
      </c>
      <c r="I22" s="21">
        <f t="shared" si="7"/>
        <v>3692.1410000000001</v>
      </c>
      <c r="J22" s="21">
        <f t="shared" si="7"/>
        <v>3802.8330000000001</v>
      </c>
      <c r="K22" s="21">
        <f t="shared" si="7"/>
        <v>3987.54</v>
      </c>
      <c r="L22" s="21">
        <f t="shared" si="7"/>
        <v>4249.2939999999999</v>
      </c>
      <c r="M22" s="21">
        <f t="shared" si="7"/>
        <v>4449.4869999999992</v>
      </c>
      <c r="N22" s="21">
        <f t="shared" si="7"/>
        <v>4635.1080000000002</v>
      </c>
      <c r="O22" s="21">
        <f t="shared" si="7"/>
        <v>4912.9480000000003</v>
      </c>
      <c r="P22" s="21">
        <f t="shared" si="7"/>
        <v>5160.9840000000004</v>
      </c>
      <c r="Q22" s="21">
        <f t="shared" si="7"/>
        <v>5409.3309999999992</v>
      </c>
      <c r="R22" s="21">
        <f t="shared" ref="R22:R24" si="8">SUM(H22:L22)</f>
        <v>19340.404000000002</v>
      </c>
      <c r="S22" s="21">
        <f t="shared" ref="S22:S24" si="9">SUM(H22:Q22)</f>
        <v>43908.261999999995</v>
      </c>
      <c r="X22" s="21"/>
      <c r="Y22" s="21"/>
      <c r="Z22" s="21"/>
      <c r="AA22" s="21"/>
      <c r="AB22" s="21"/>
      <c r="AC22" s="21"/>
      <c r="AD22" s="21"/>
      <c r="AE22" s="21"/>
      <c r="AF22" s="21"/>
      <c r="AG22" s="21"/>
      <c r="AH22" s="21"/>
      <c r="AI22" s="21"/>
      <c r="AK22" s="21"/>
      <c r="AL22" s="21"/>
    </row>
    <row r="23" spans="1:38" ht="11.25" customHeight="1">
      <c r="D23" s="4" t="s">
        <v>12</v>
      </c>
      <c r="F23" s="21">
        <v>2901.5659999999998</v>
      </c>
      <c r="G23" s="21">
        <v>3097.248</v>
      </c>
      <c r="H23" s="21">
        <v>3022.3670000000002</v>
      </c>
      <c r="I23" s="21">
        <v>3035.7370000000001</v>
      </c>
      <c r="J23" s="21">
        <v>3110.335</v>
      </c>
      <c r="K23" s="21">
        <v>3259.5520000000006</v>
      </c>
      <c r="L23" s="21">
        <v>3482.9579999999996</v>
      </c>
      <c r="M23" s="21">
        <v>3639.1530000000002</v>
      </c>
      <c r="N23" s="21">
        <v>3775.8030000000003</v>
      </c>
      <c r="O23" s="21">
        <v>3999.8370000000004</v>
      </c>
      <c r="P23" s="21">
        <v>4189.0839999999998</v>
      </c>
      <c r="Q23" s="21">
        <v>4376.25</v>
      </c>
      <c r="R23" s="21">
        <f t="shared" si="8"/>
        <v>15910.949000000001</v>
      </c>
      <c r="S23" s="21">
        <f t="shared" si="9"/>
        <v>35891.076000000001</v>
      </c>
      <c r="X23" s="21"/>
      <c r="Y23" s="21"/>
      <c r="Z23" s="21"/>
      <c r="AA23" s="21"/>
      <c r="AB23" s="21"/>
      <c r="AC23" s="21"/>
      <c r="AD23" s="21"/>
      <c r="AE23" s="21"/>
      <c r="AF23" s="21"/>
      <c r="AG23" s="21"/>
      <c r="AH23" s="21"/>
      <c r="AI23" s="21"/>
      <c r="AK23" s="21"/>
      <c r="AL23" s="21"/>
    </row>
    <row r="24" spans="1:38" ht="11.25" customHeight="1">
      <c r="D24" s="4" t="s">
        <v>13</v>
      </c>
      <c r="F24" s="21">
        <v>554.67700000000002</v>
      </c>
      <c r="G24" s="21">
        <v>500.149</v>
      </c>
      <c r="H24" s="21">
        <v>586.22900000000004</v>
      </c>
      <c r="I24" s="21">
        <v>656.404</v>
      </c>
      <c r="J24" s="21">
        <v>692.49800000000005</v>
      </c>
      <c r="K24" s="21">
        <v>727.98800000000006</v>
      </c>
      <c r="L24" s="21">
        <v>766.33600000000001</v>
      </c>
      <c r="M24" s="21">
        <v>810.33399999999995</v>
      </c>
      <c r="N24" s="21">
        <v>859.30499999999995</v>
      </c>
      <c r="O24" s="21">
        <v>913.11099999999999</v>
      </c>
      <c r="P24" s="21">
        <v>971.9</v>
      </c>
      <c r="Q24" s="21">
        <v>1033.0809999999999</v>
      </c>
      <c r="R24" s="21">
        <f t="shared" si="8"/>
        <v>3429.4549999999999</v>
      </c>
      <c r="S24" s="21">
        <f t="shared" si="9"/>
        <v>8017.1859999999997</v>
      </c>
      <c r="X24" s="21"/>
      <c r="Y24" s="21"/>
      <c r="Z24" s="21"/>
      <c r="AA24" s="21"/>
      <c r="AB24" s="21"/>
      <c r="AC24" s="21"/>
      <c r="AD24" s="21"/>
      <c r="AE24" s="21"/>
      <c r="AF24" s="21"/>
      <c r="AG24" s="21"/>
      <c r="AH24" s="21"/>
      <c r="AI24" s="21"/>
      <c r="AK24" s="22"/>
      <c r="AL24" s="22"/>
    </row>
    <row r="25" spans="1:38" ht="8" customHeight="1">
      <c r="F25" s="21"/>
      <c r="G25" s="21"/>
      <c r="H25" s="21"/>
      <c r="I25" s="21"/>
      <c r="J25" s="21"/>
      <c r="K25" s="21"/>
      <c r="L25" s="21"/>
      <c r="M25" s="21"/>
      <c r="N25" s="21"/>
      <c r="O25" s="21"/>
      <c r="P25" s="21"/>
      <c r="Q25" s="21"/>
      <c r="R25" s="21"/>
      <c r="S25" s="21"/>
      <c r="X25" s="21"/>
      <c r="Y25" s="21"/>
      <c r="Z25" s="21"/>
      <c r="AA25" s="21"/>
      <c r="AB25" s="21"/>
      <c r="AC25" s="21"/>
      <c r="AD25" s="21"/>
      <c r="AE25" s="21"/>
      <c r="AF25" s="21"/>
      <c r="AG25" s="21"/>
      <c r="AH25" s="21"/>
      <c r="AI25" s="21"/>
    </row>
    <row r="26" spans="1:38" ht="11.25" customHeight="1">
      <c r="A26" s="4" t="s">
        <v>19</v>
      </c>
      <c r="B26" s="27"/>
      <c r="C26" s="27"/>
      <c r="D26" s="27"/>
      <c r="E26" s="27"/>
      <c r="F26" s="21"/>
      <c r="G26" s="21"/>
      <c r="H26" s="21"/>
      <c r="I26" s="21"/>
      <c r="J26" s="21"/>
      <c r="K26" s="21"/>
      <c r="L26" s="21"/>
      <c r="M26" s="21"/>
      <c r="N26" s="21"/>
      <c r="O26" s="21"/>
      <c r="P26" s="21"/>
      <c r="Q26" s="21"/>
      <c r="R26" s="21"/>
      <c r="S26" s="21"/>
      <c r="X26" s="21"/>
      <c r="Y26" s="21"/>
      <c r="Z26" s="21"/>
      <c r="AA26" s="21"/>
      <c r="AB26" s="21"/>
      <c r="AC26" s="21"/>
      <c r="AD26" s="21"/>
      <c r="AE26" s="21"/>
      <c r="AF26" s="21"/>
      <c r="AG26" s="21"/>
      <c r="AH26" s="21"/>
      <c r="AI26" s="21"/>
      <c r="AK26" s="22"/>
      <c r="AL26" s="22"/>
    </row>
    <row r="27" spans="1:38" ht="11.25" customHeight="1">
      <c r="A27" s="4" t="s">
        <v>20</v>
      </c>
      <c r="B27" s="27"/>
      <c r="C27" s="27"/>
      <c r="D27" s="27"/>
      <c r="E27" s="27"/>
      <c r="F27" s="21"/>
      <c r="G27" s="21"/>
      <c r="H27" s="21"/>
      <c r="I27" s="21"/>
      <c r="J27" s="21"/>
      <c r="K27" s="21"/>
      <c r="L27" s="21"/>
      <c r="M27" s="21"/>
      <c r="N27" s="21"/>
      <c r="O27" s="21"/>
      <c r="P27" s="21"/>
      <c r="Q27" s="21"/>
      <c r="R27" s="21"/>
      <c r="S27" s="21"/>
      <c r="X27" s="21"/>
      <c r="Y27" s="21"/>
      <c r="Z27" s="21"/>
      <c r="AA27" s="21"/>
      <c r="AB27" s="21"/>
      <c r="AC27" s="21"/>
      <c r="AD27" s="21"/>
      <c r="AE27" s="21"/>
      <c r="AF27" s="21"/>
      <c r="AG27" s="21"/>
      <c r="AH27" s="21"/>
      <c r="AI27" s="21"/>
      <c r="AK27" s="22"/>
      <c r="AL27" s="22"/>
    </row>
    <row r="28" spans="1:38" ht="11.25" customHeight="1">
      <c r="A28" s="205" t="s">
        <v>21</v>
      </c>
      <c r="B28" s="206"/>
      <c r="C28" s="206"/>
      <c r="D28" s="206"/>
      <c r="E28" s="91"/>
      <c r="F28" s="21">
        <f>F13 - F22</f>
        <v>-1293.5188909597787</v>
      </c>
      <c r="G28" s="21">
        <f t="shared" ref="G28:Q28" si="10">G13 - G22</f>
        <v>-1283.5618601840124</v>
      </c>
      <c r="H28" s="21">
        <f t="shared" si="10"/>
        <v>-973.21591860871513</v>
      </c>
      <c r="I28" s="21">
        <f t="shared" si="10"/>
        <v>-623.03499629887347</v>
      </c>
      <c r="J28" s="21">
        <f t="shared" si="10"/>
        <v>-379.66457942023681</v>
      </c>
      <c r="K28" s="21">
        <f t="shared" si="10"/>
        <v>-322.24835954296532</v>
      </c>
      <c r="L28" s="21">
        <f t="shared" si="10"/>
        <v>-402.42226666648821</v>
      </c>
      <c r="M28" s="21">
        <f t="shared" si="10"/>
        <v>-362.02344958713365</v>
      </c>
      <c r="N28" s="21">
        <f t="shared" si="10"/>
        <v>-349.42184447962154</v>
      </c>
      <c r="O28" s="21">
        <f t="shared" si="10"/>
        <v>-404.78778955531743</v>
      </c>
      <c r="P28" s="21">
        <f t="shared" si="10"/>
        <v>-430.13464516104614</v>
      </c>
      <c r="Q28" s="21">
        <f t="shared" si="10"/>
        <v>-440.12394631836469</v>
      </c>
      <c r="R28" s="21">
        <f t="shared" ref="R28:R30" si="11">SUM(H28:L28)</f>
        <v>-2700.5861205372789</v>
      </c>
      <c r="S28" s="21">
        <f t="shared" ref="S28:S30" si="12">SUM(H28:Q28)</f>
        <v>-4687.0777956387628</v>
      </c>
      <c r="X28" s="21"/>
      <c r="Y28" s="21"/>
      <c r="Z28" s="21"/>
      <c r="AA28" s="21"/>
      <c r="AB28" s="21"/>
      <c r="AC28" s="21"/>
      <c r="AD28" s="21"/>
      <c r="AE28" s="21"/>
      <c r="AF28" s="21"/>
      <c r="AG28" s="21"/>
      <c r="AH28" s="21"/>
      <c r="AI28" s="21"/>
      <c r="AK28" s="22"/>
      <c r="AL28" s="22"/>
    </row>
    <row r="29" spans="1:38" ht="11.25" customHeight="1">
      <c r="B29" s="203" t="s">
        <v>22</v>
      </c>
      <c r="C29" s="204"/>
      <c r="D29" s="204"/>
      <c r="E29" s="27"/>
      <c r="F29" s="21">
        <f t="shared" ref="F29:Q29" si="13">F14 - F23</f>
        <v>-1370.5288909597784</v>
      </c>
      <c r="G29" s="21">
        <f t="shared" si="13"/>
        <v>-1344.9638601840124</v>
      </c>
      <c r="H29" s="21">
        <f t="shared" si="13"/>
        <v>-1040.0689186087152</v>
      </c>
      <c r="I29" s="21">
        <f t="shared" si="13"/>
        <v>-676.26499629887348</v>
      </c>
      <c r="J29" s="21">
        <f t="shared" si="13"/>
        <v>-432.82857942023657</v>
      </c>
      <c r="K29" s="21">
        <f t="shared" si="13"/>
        <v>-390.64335954296621</v>
      </c>
      <c r="L29" s="21">
        <f t="shared" si="13"/>
        <v>-483.3212666664881</v>
      </c>
      <c r="M29" s="21">
        <f t="shared" si="13"/>
        <v>-445.6384495871348</v>
      </c>
      <c r="N29" s="21">
        <f t="shared" si="13"/>
        <v>-427.6158444796215</v>
      </c>
      <c r="O29" s="21">
        <f t="shared" si="13"/>
        <v>-472.68578955531757</v>
      </c>
      <c r="P29" s="21">
        <f t="shared" si="13"/>
        <v>-485.09164516104556</v>
      </c>
      <c r="Q29" s="21">
        <f t="shared" si="13"/>
        <v>-479.57994631836573</v>
      </c>
      <c r="R29" s="21">
        <f t="shared" si="11"/>
        <v>-3023.1271205372796</v>
      </c>
      <c r="S29" s="21">
        <f t="shared" si="12"/>
        <v>-5333.7387956387647</v>
      </c>
      <c r="X29" s="21"/>
      <c r="Y29" s="21"/>
      <c r="Z29" s="21"/>
      <c r="AA29" s="21"/>
      <c r="AB29" s="21"/>
      <c r="AC29" s="21"/>
      <c r="AD29" s="21"/>
      <c r="AE29" s="21"/>
      <c r="AF29" s="21"/>
      <c r="AG29" s="21"/>
      <c r="AH29" s="21"/>
      <c r="AI29" s="21"/>
      <c r="AK29" s="22"/>
      <c r="AL29" s="22"/>
    </row>
    <row r="30" spans="1:38" ht="11.25" customHeight="1">
      <c r="B30" s="203" t="s">
        <v>13</v>
      </c>
      <c r="C30" s="204"/>
      <c r="D30" s="204"/>
      <c r="E30" s="27"/>
      <c r="F30" s="21">
        <f t="shared" ref="F30:Q30" si="14">F15 - F24</f>
        <v>77.009999999999991</v>
      </c>
      <c r="G30" s="21">
        <f t="shared" si="14"/>
        <v>61.402000000000044</v>
      </c>
      <c r="H30" s="21">
        <f t="shared" si="14"/>
        <v>66.852999999999952</v>
      </c>
      <c r="I30" s="21">
        <f t="shared" si="14"/>
        <v>53.230000000000018</v>
      </c>
      <c r="J30" s="21">
        <f t="shared" si="14"/>
        <v>53.163999999999987</v>
      </c>
      <c r="K30" s="21">
        <f t="shared" si="14"/>
        <v>68.394999999999982</v>
      </c>
      <c r="L30" s="21">
        <f t="shared" si="14"/>
        <v>80.899000000000001</v>
      </c>
      <c r="M30" s="21">
        <f t="shared" si="14"/>
        <v>83.615000000000009</v>
      </c>
      <c r="N30" s="21">
        <f t="shared" si="14"/>
        <v>78.194000000000074</v>
      </c>
      <c r="O30" s="21">
        <f t="shared" si="14"/>
        <v>67.898000000000025</v>
      </c>
      <c r="P30" s="21">
        <f t="shared" si="14"/>
        <v>54.956999999999994</v>
      </c>
      <c r="Q30" s="21">
        <f t="shared" si="14"/>
        <v>39.456000000000131</v>
      </c>
      <c r="R30" s="21">
        <f t="shared" si="11"/>
        <v>322.54099999999994</v>
      </c>
      <c r="S30" s="21">
        <f t="shared" si="12"/>
        <v>646.66100000000017</v>
      </c>
      <c r="X30" s="21"/>
      <c r="Y30" s="21"/>
      <c r="Z30" s="21"/>
      <c r="AA30" s="21"/>
      <c r="AB30" s="21"/>
      <c r="AC30" s="21"/>
      <c r="AD30" s="21"/>
      <c r="AE30" s="21"/>
      <c r="AF30" s="21"/>
      <c r="AG30" s="21"/>
      <c r="AH30" s="21"/>
      <c r="AI30" s="21"/>
      <c r="AK30" s="22"/>
      <c r="AL30" s="22"/>
    </row>
    <row r="31" spans="1:38" ht="8" customHeight="1">
      <c r="F31" s="21"/>
      <c r="G31" s="21"/>
      <c r="H31" s="21"/>
      <c r="I31" s="21"/>
      <c r="J31" s="21"/>
      <c r="K31" s="21"/>
      <c r="L31" s="21"/>
      <c r="M31" s="21"/>
      <c r="N31" s="21"/>
      <c r="O31" s="21"/>
      <c r="P31" s="21"/>
      <c r="Q31" s="21"/>
      <c r="R31" s="21"/>
      <c r="S31" s="21"/>
      <c r="X31" s="21"/>
      <c r="Y31" s="21"/>
      <c r="Z31" s="21"/>
      <c r="AA31" s="21"/>
      <c r="AB31" s="21"/>
      <c r="AC31" s="21"/>
      <c r="AD31" s="21"/>
      <c r="AE31" s="21"/>
      <c r="AF31" s="21"/>
      <c r="AG31" s="21"/>
      <c r="AH31" s="21"/>
      <c r="AI31" s="21"/>
      <c r="AK31" s="22"/>
      <c r="AL31" s="22"/>
    </row>
    <row r="32" spans="1:38" ht="11.25" customHeight="1">
      <c r="A32" s="4" t="s">
        <v>44</v>
      </c>
      <c r="F32" s="21"/>
      <c r="G32" s="21"/>
      <c r="H32" s="21"/>
      <c r="I32" s="21"/>
      <c r="J32" s="21"/>
      <c r="K32" s="21"/>
      <c r="L32" s="21"/>
      <c r="M32" s="21"/>
      <c r="N32" s="21"/>
      <c r="O32" s="21"/>
      <c r="P32" s="21"/>
      <c r="Q32" s="21"/>
      <c r="R32" s="21"/>
      <c r="S32" s="21"/>
      <c r="X32" s="21"/>
      <c r="Y32" s="21"/>
      <c r="Z32" s="21"/>
      <c r="AA32" s="21"/>
      <c r="AB32" s="21"/>
      <c r="AC32" s="21"/>
      <c r="AD32" s="21"/>
      <c r="AE32" s="21"/>
      <c r="AF32" s="21"/>
      <c r="AG32" s="21"/>
      <c r="AH32" s="21"/>
      <c r="AI32" s="21"/>
      <c r="AK32" s="22"/>
      <c r="AL32" s="22"/>
    </row>
    <row r="33" spans="1:38" ht="12.5" customHeight="1">
      <c r="B33" s="13" t="s">
        <v>23</v>
      </c>
      <c r="C33" s="13"/>
      <c r="D33" s="13"/>
      <c r="E33" s="13"/>
      <c r="F33" s="21">
        <v>0</v>
      </c>
      <c r="G33" s="21">
        <v>0</v>
      </c>
      <c r="H33" s="21">
        <v>0</v>
      </c>
      <c r="I33" s="21">
        <v>111.4434</v>
      </c>
      <c r="J33" s="21">
        <v>111.4434</v>
      </c>
      <c r="K33" s="21">
        <v>111.4434</v>
      </c>
      <c r="L33" s="21">
        <v>111.4434</v>
      </c>
      <c r="M33" s="21">
        <v>111.4434</v>
      </c>
      <c r="N33" s="21">
        <v>111.4434</v>
      </c>
      <c r="O33" s="21">
        <v>111.4434</v>
      </c>
      <c r="P33" s="21">
        <v>111.4434</v>
      </c>
      <c r="Q33" s="21">
        <v>111.4434</v>
      </c>
      <c r="R33" s="21">
        <f t="shared" ref="R33:R34" si="15">SUM(H33:L33)</f>
        <v>445.77359999999999</v>
      </c>
      <c r="S33" s="21">
        <f t="shared" ref="S33:S34" si="16">SUM(H33:Q33)</f>
        <v>1002.9906</v>
      </c>
      <c r="X33" s="28"/>
      <c r="Y33" s="28"/>
      <c r="Z33" s="28"/>
      <c r="AA33" s="28"/>
      <c r="AB33" s="28"/>
      <c r="AC33" s="28"/>
      <c r="AD33" s="28"/>
      <c r="AE33" s="28"/>
      <c r="AF33" s="28"/>
      <c r="AG33" s="28"/>
      <c r="AH33" s="28"/>
      <c r="AI33" s="28"/>
      <c r="AK33" s="28"/>
      <c r="AL33" s="28"/>
    </row>
    <row r="34" spans="1:38" ht="12.5" customHeight="1">
      <c r="B34" s="13" t="s">
        <v>24</v>
      </c>
      <c r="C34" s="13"/>
      <c r="D34" s="13"/>
      <c r="E34" s="13"/>
      <c r="F34" s="21">
        <v>0</v>
      </c>
      <c r="G34" s="21">
        <v>0</v>
      </c>
      <c r="H34" s="21">
        <v>0</v>
      </c>
      <c r="I34" s="21">
        <v>1.1032896599999999</v>
      </c>
      <c r="J34" s="21">
        <v>3.1315595399999996</v>
      </c>
      <c r="K34" s="21">
        <v>6.1739643600000003</v>
      </c>
      <c r="L34" s="21">
        <v>12.49280514</v>
      </c>
      <c r="M34" s="21">
        <v>20.070956340000002</v>
      </c>
      <c r="N34" s="21">
        <v>27.281344319999999</v>
      </c>
      <c r="O34" s="21">
        <v>34.614320040000003</v>
      </c>
      <c r="P34" s="21">
        <v>42.170182560000001</v>
      </c>
      <c r="Q34" s="21">
        <v>49.971220559999999</v>
      </c>
      <c r="R34" s="21">
        <f t="shared" si="15"/>
        <v>22.9016187</v>
      </c>
      <c r="S34" s="21">
        <f t="shared" si="16"/>
        <v>197.00964252</v>
      </c>
      <c r="X34" s="28"/>
      <c r="Y34" s="28"/>
      <c r="Z34" s="28"/>
      <c r="AA34" s="28"/>
      <c r="AB34" s="28"/>
      <c r="AC34" s="28"/>
      <c r="AD34" s="28"/>
      <c r="AE34" s="28"/>
      <c r="AF34" s="28"/>
      <c r="AG34" s="28"/>
      <c r="AH34" s="28"/>
      <c r="AI34" s="28"/>
      <c r="AK34" s="28"/>
      <c r="AL34" s="28"/>
    </row>
    <row r="35" spans="1:38" ht="3" customHeight="1">
      <c r="B35" s="13"/>
      <c r="C35" s="13"/>
      <c r="D35" s="13"/>
      <c r="E35" s="13"/>
      <c r="F35" s="24" t="s">
        <v>25</v>
      </c>
      <c r="G35" s="24" t="s">
        <v>25</v>
      </c>
      <c r="H35" s="24" t="s">
        <v>25</v>
      </c>
      <c r="I35" s="24" t="s">
        <v>26</v>
      </c>
      <c r="J35" s="24" t="s">
        <v>26</v>
      </c>
      <c r="K35" s="24" t="s">
        <v>26</v>
      </c>
      <c r="L35" s="24" t="s">
        <v>26</v>
      </c>
      <c r="M35" s="24" t="s">
        <v>26</v>
      </c>
      <c r="N35" s="24" t="s">
        <v>26</v>
      </c>
      <c r="O35" s="24" t="s">
        <v>26</v>
      </c>
      <c r="P35" s="24" t="s">
        <v>26</v>
      </c>
      <c r="Q35" s="24" t="s">
        <v>26</v>
      </c>
      <c r="R35" s="24" t="s">
        <v>26</v>
      </c>
      <c r="S35" s="24" t="s">
        <v>27</v>
      </c>
      <c r="X35" s="28"/>
      <c r="Y35" s="28"/>
      <c r="Z35" s="28"/>
      <c r="AA35" s="28"/>
      <c r="AB35" s="28"/>
      <c r="AC35" s="28"/>
      <c r="AD35" s="28"/>
      <c r="AE35" s="28"/>
      <c r="AF35" s="28"/>
      <c r="AG35" s="28"/>
      <c r="AH35" s="28"/>
      <c r="AI35" s="28"/>
      <c r="AK35" s="28"/>
      <c r="AL35" s="28"/>
    </row>
    <row r="36" spans="1:38" ht="11.25" customHeight="1">
      <c r="C36" s="4" t="s">
        <v>28</v>
      </c>
      <c r="F36" s="21">
        <f>SUM(F33:F34)</f>
        <v>0</v>
      </c>
      <c r="G36" s="21">
        <f t="shared" ref="G36:Q36" si="17">SUM(G33:G34)</f>
        <v>0</v>
      </c>
      <c r="H36" s="21">
        <f t="shared" si="17"/>
        <v>0</v>
      </c>
      <c r="I36" s="21">
        <f t="shared" si="17"/>
        <v>112.54668966</v>
      </c>
      <c r="J36" s="21">
        <f t="shared" si="17"/>
        <v>114.57495953999999</v>
      </c>
      <c r="K36" s="21">
        <f t="shared" si="17"/>
        <v>117.61736436</v>
      </c>
      <c r="L36" s="21">
        <f t="shared" si="17"/>
        <v>123.93620514</v>
      </c>
      <c r="M36" s="21">
        <f t="shared" si="17"/>
        <v>131.51435634000001</v>
      </c>
      <c r="N36" s="21">
        <f t="shared" si="17"/>
        <v>138.72474431999999</v>
      </c>
      <c r="O36" s="21">
        <f t="shared" si="17"/>
        <v>146.05772003999999</v>
      </c>
      <c r="P36" s="21">
        <f t="shared" si="17"/>
        <v>153.61358256</v>
      </c>
      <c r="Q36" s="21">
        <f t="shared" si="17"/>
        <v>161.41462056</v>
      </c>
      <c r="R36" s="21">
        <f>SUM(H36:L36)</f>
        <v>468.67521869999996</v>
      </c>
      <c r="S36" s="21">
        <f>SUM(H36:Q36)</f>
        <v>1200.0002425199998</v>
      </c>
      <c r="X36" s="21"/>
      <c r="Y36" s="21"/>
      <c r="Z36" s="21"/>
      <c r="AA36" s="21"/>
      <c r="AB36" s="21"/>
      <c r="AC36" s="21"/>
      <c r="AD36" s="21"/>
      <c r="AE36" s="21"/>
      <c r="AF36" s="21"/>
      <c r="AG36" s="21"/>
      <c r="AH36" s="21"/>
      <c r="AI36" s="21"/>
      <c r="AK36" s="22"/>
      <c r="AL36" s="22"/>
    </row>
    <row r="37" spans="1:38" ht="8" customHeight="1">
      <c r="F37" s="21"/>
      <c r="G37" s="21"/>
      <c r="H37" s="21"/>
      <c r="I37" s="21"/>
      <c r="J37" s="21"/>
      <c r="K37" s="21"/>
      <c r="L37" s="21"/>
      <c r="M37" s="21"/>
      <c r="N37" s="21"/>
      <c r="O37" s="21"/>
      <c r="P37" s="21"/>
      <c r="Q37" s="21"/>
      <c r="R37" s="21"/>
      <c r="S37" s="21"/>
      <c r="X37" s="21"/>
      <c r="Y37" s="21"/>
      <c r="Z37" s="21"/>
      <c r="AA37" s="21"/>
      <c r="AB37" s="21"/>
      <c r="AC37" s="21"/>
      <c r="AD37" s="21"/>
      <c r="AE37" s="21"/>
      <c r="AF37" s="21"/>
      <c r="AG37" s="21"/>
      <c r="AH37" s="21"/>
      <c r="AI37" s="21"/>
      <c r="AK37" s="22"/>
      <c r="AL37" s="22"/>
    </row>
    <row r="38" spans="1:38" ht="11.25" customHeight="1">
      <c r="A38" s="4" t="s">
        <v>29</v>
      </c>
      <c r="F38" s="21">
        <f>SUM(F28,F36)</f>
        <v>-1293.5188909597787</v>
      </c>
      <c r="G38" s="21">
        <f t="shared" ref="G38:Q38" si="18">SUM(G28,G36)</f>
        <v>-1283.5618601840124</v>
      </c>
      <c r="H38" s="21">
        <f t="shared" si="18"/>
        <v>-973.21591860871513</v>
      </c>
      <c r="I38" s="21">
        <f t="shared" si="18"/>
        <v>-510.4883066388735</v>
      </c>
      <c r="J38" s="21">
        <f t="shared" si="18"/>
        <v>-265.0896198802368</v>
      </c>
      <c r="K38" s="21">
        <f t="shared" si="18"/>
        <v>-204.63099518296531</v>
      </c>
      <c r="L38" s="21">
        <f t="shared" si="18"/>
        <v>-278.48606152648824</v>
      </c>
      <c r="M38" s="21">
        <f t="shared" si="18"/>
        <v>-230.50909324713365</v>
      </c>
      <c r="N38" s="21">
        <f t="shared" si="18"/>
        <v>-210.69710015962156</v>
      </c>
      <c r="O38" s="21">
        <f t="shared" si="18"/>
        <v>-258.73006951531744</v>
      </c>
      <c r="P38" s="21">
        <f t="shared" si="18"/>
        <v>-276.52106260104614</v>
      </c>
      <c r="Q38" s="21">
        <f t="shared" si="18"/>
        <v>-278.70932575836468</v>
      </c>
      <c r="R38" s="21">
        <f>SUM(H38:L38)</f>
        <v>-2231.9109018372787</v>
      </c>
      <c r="S38" s="21">
        <f>SUM(H38:Q38)</f>
        <v>-3487.0775531187624</v>
      </c>
      <c r="X38" s="21"/>
      <c r="Y38" s="21"/>
      <c r="Z38" s="21"/>
      <c r="AA38" s="21"/>
      <c r="AB38" s="21"/>
      <c r="AC38" s="21"/>
      <c r="AD38" s="21"/>
      <c r="AE38" s="21"/>
      <c r="AF38" s="21"/>
      <c r="AG38" s="21"/>
      <c r="AH38" s="21"/>
      <c r="AI38" s="21"/>
      <c r="AK38" s="22"/>
      <c r="AL38" s="22"/>
    </row>
    <row r="39" spans="1:38" ht="8" customHeight="1">
      <c r="F39" s="21"/>
      <c r="G39" s="21"/>
      <c r="H39" s="21"/>
      <c r="I39" s="21"/>
      <c r="J39" s="21"/>
      <c r="K39" s="21"/>
      <c r="L39" s="21"/>
      <c r="M39" s="21"/>
      <c r="N39" s="21"/>
      <c r="O39" s="21"/>
      <c r="P39" s="21"/>
      <c r="Q39" s="21"/>
      <c r="R39" s="21"/>
      <c r="S39" s="21"/>
      <c r="X39" s="21"/>
      <c r="Y39" s="21"/>
      <c r="Z39" s="21"/>
      <c r="AA39" s="21"/>
      <c r="AB39" s="21"/>
      <c r="AC39" s="21"/>
      <c r="AD39" s="21"/>
      <c r="AE39" s="21"/>
      <c r="AF39" s="21"/>
      <c r="AG39" s="21"/>
      <c r="AH39" s="21"/>
      <c r="AI39" s="21"/>
      <c r="AK39" s="22"/>
      <c r="AL39" s="22"/>
    </row>
    <row r="40" spans="1:38" ht="11.25" customHeight="1">
      <c r="A40" s="203" t="s">
        <v>30</v>
      </c>
      <c r="B40" s="204"/>
      <c r="C40" s="204"/>
      <c r="D40" s="204"/>
      <c r="E40" s="27"/>
      <c r="X40" s="21"/>
      <c r="Y40" s="21"/>
      <c r="Z40" s="21"/>
      <c r="AA40" s="21"/>
      <c r="AB40" s="21"/>
      <c r="AC40" s="21"/>
      <c r="AD40" s="21"/>
      <c r="AE40" s="21"/>
      <c r="AF40" s="21"/>
      <c r="AG40" s="21"/>
      <c r="AH40" s="21"/>
      <c r="AI40" s="21"/>
      <c r="AK40" s="29"/>
      <c r="AL40" s="29"/>
    </row>
    <row r="41" spans="1:38" ht="12.5" customHeight="1">
      <c r="A41" s="4" t="s">
        <v>31</v>
      </c>
      <c r="F41" s="21">
        <v>9018.9410000000007</v>
      </c>
      <c r="G41" s="21">
        <f>SUM(F41,G42,G43)</f>
        <v>10164.112860184014</v>
      </c>
      <c r="H41" s="21">
        <f t="shared" ref="H41:Q41" si="19">SUM(G41,H42,H43)</f>
        <v>11152.92768279273</v>
      </c>
      <c r="I41" s="21">
        <f t="shared" si="19"/>
        <v>11773.388284167604</v>
      </c>
      <c r="J41" s="21">
        <f t="shared" si="19"/>
        <v>12148.087058804864</v>
      </c>
      <c r="K41" s="21">
        <f t="shared" si="19"/>
        <v>12462.715520006592</v>
      </c>
      <c r="L41" s="21">
        <f t="shared" si="19"/>
        <v>12839.81479139648</v>
      </c>
      <c r="M41" s="21">
        <f t="shared" si="19"/>
        <v>13169.087251642371</v>
      </c>
      <c r="N41" s="21">
        <f t="shared" si="19"/>
        <v>13473.325269278706</v>
      </c>
      <c r="O41" s="21">
        <f t="shared" si="19"/>
        <v>13820.226179464946</v>
      </c>
      <c r="P41" s="21">
        <f t="shared" si="19"/>
        <v>14180.642357319726</v>
      </c>
      <c r="Q41" s="21">
        <f t="shared" si="19"/>
        <v>14541.093046330738</v>
      </c>
      <c r="R41" s="29" t="s">
        <v>32</v>
      </c>
      <c r="S41" s="29" t="s">
        <v>32</v>
      </c>
      <c r="X41" s="21"/>
      <c r="Y41" s="21"/>
      <c r="Z41" s="21"/>
      <c r="AA41" s="21"/>
      <c r="AB41" s="21"/>
      <c r="AC41" s="21"/>
      <c r="AD41" s="21"/>
      <c r="AE41" s="21"/>
      <c r="AF41" s="21"/>
      <c r="AG41" s="21"/>
      <c r="AH41" s="21"/>
      <c r="AI41" s="21"/>
    </row>
    <row r="42" spans="1:38" ht="11.25" customHeight="1">
      <c r="B42" s="4" t="s">
        <v>118</v>
      </c>
      <c r="G42" s="21">
        <f>-G38</f>
        <v>1283.5618601840124</v>
      </c>
      <c r="H42" s="21">
        <f t="shared" ref="H42:Q42" si="20">-H38</f>
        <v>973.21591860871513</v>
      </c>
      <c r="I42" s="21">
        <f t="shared" si="20"/>
        <v>510.4883066388735</v>
      </c>
      <c r="J42" s="21">
        <f t="shared" si="20"/>
        <v>265.0896198802368</v>
      </c>
      <c r="K42" s="21">
        <f t="shared" si="20"/>
        <v>204.63099518296531</v>
      </c>
      <c r="L42" s="21">
        <f t="shared" si="20"/>
        <v>278.48606152648824</v>
      </c>
      <c r="M42" s="21">
        <f t="shared" si="20"/>
        <v>230.50909324713365</v>
      </c>
      <c r="N42" s="21">
        <f t="shared" si="20"/>
        <v>210.69710015962156</v>
      </c>
      <c r="O42" s="21">
        <f t="shared" si="20"/>
        <v>258.73006951531744</v>
      </c>
      <c r="P42" s="21">
        <f t="shared" si="20"/>
        <v>276.52106260104614</v>
      </c>
      <c r="Q42" s="21">
        <f t="shared" si="20"/>
        <v>278.70932575836468</v>
      </c>
      <c r="X42" s="21"/>
      <c r="Y42" s="21"/>
      <c r="Z42" s="21"/>
      <c r="AA42" s="21"/>
      <c r="AB42" s="21"/>
      <c r="AC42" s="21"/>
      <c r="AD42" s="21"/>
      <c r="AE42" s="21"/>
      <c r="AF42" s="21"/>
      <c r="AG42" s="21"/>
      <c r="AH42" s="21"/>
      <c r="AI42" s="21"/>
    </row>
    <row r="43" spans="1:38" s="21" customFormat="1" ht="11.25" customHeight="1">
      <c r="B43" s="21" t="s">
        <v>119</v>
      </c>
      <c r="E43" s="21" t="s">
        <v>120</v>
      </c>
      <c r="G43" s="21">
        <v>-138.38999999999999</v>
      </c>
      <c r="H43" s="21">
        <v>15.598903999999997</v>
      </c>
      <c r="I43" s="21">
        <v>109.97229473599999</v>
      </c>
      <c r="J43" s="21">
        <v>109.60915475702402</v>
      </c>
      <c r="K43" s="21">
        <v>109.99746601876284</v>
      </c>
      <c r="L43" s="21">
        <v>98.613209863400755</v>
      </c>
      <c r="M43" s="21">
        <v>98.763366998756368</v>
      </c>
      <c r="N43" s="21">
        <v>93.540917476714085</v>
      </c>
      <c r="O43" s="21">
        <v>88.17084067092236</v>
      </c>
      <c r="P43" s="21">
        <v>83.895115253733735</v>
      </c>
      <c r="Q43" s="21">
        <v>81.741363252646948</v>
      </c>
    </row>
    <row r="44" spans="1:38" ht="12.5" customHeight="1">
      <c r="A44" s="3"/>
      <c r="B44" s="3"/>
      <c r="C44" s="3"/>
      <c r="D44" s="3"/>
      <c r="E44" s="3"/>
      <c r="F44" s="30"/>
      <c r="G44" s="30"/>
      <c r="H44" s="30"/>
      <c r="I44" s="30"/>
      <c r="J44" s="30"/>
      <c r="K44" s="30"/>
      <c r="L44" s="30"/>
      <c r="M44" s="30"/>
      <c r="N44" s="30"/>
      <c r="O44" s="30"/>
      <c r="P44" s="30"/>
      <c r="Q44" s="30"/>
      <c r="R44" s="30"/>
      <c r="S44" s="30"/>
      <c r="T44" s="31"/>
      <c r="X44" s="32"/>
      <c r="Y44" s="32"/>
      <c r="Z44" s="32"/>
      <c r="AA44" s="32"/>
      <c r="AB44" s="32"/>
      <c r="AC44" s="32"/>
      <c r="AD44" s="32"/>
      <c r="AE44" s="32"/>
      <c r="AF44" s="32"/>
      <c r="AG44" s="32"/>
      <c r="AH44" s="32"/>
      <c r="AI44" s="32"/>
      <c r="AK44" s="32"/>
      <c r="AL44" s="32"/>
    </row>
    <row r="45" spans="1:38" ht="12.5" customHeight="1">
      <c r="A45" s="3"/>
      <c r="B45" s="3"/>
      <c r="C45" s="3"/>
      <c r="D45" s="3"/>
      <c r="E45" s="3"/>
      <c r="F45" s="30"/>
      <c r="G45" s="30"/>
      <c r="H45" s="30"/>
      <c r="I45" s="30"/>
      <c r="J45" s="30"/>
      <c r="K45" s="30"/>
      <c r="L45" s="30"/>
      <c r="M45" s="30"/>
      <c r="N45" s="30"/>
      <c r="O45" s="30"/>
      <c r="P45" s="30"/>
      <c r="Q45" s="30"/>
      <c r="R45" s="30"/>
      <c r="S45" s="30"/>
      <c r="T45" s="31"/>
      <c r="X45" s="32"/>
      <c r="Y45" s="32"/>
      <c r="Z45" s="32"/>
      <c r="AA45" s="32"/>
      <c r="AB45" s="32"/>
      <c r="AC45" s="32"/>
      <c r="AD45" s="32"/>
      <c r="AE45" s="32"/>
      <c r="AF45" s="32"/>
      <c r="AG45" s="32"/>
      <c r="AH45" s="32"/>
      <c r="AI45" s="32"/>
      <c r="AK45" s="32"/>
      <c r="AL45" s="32"/>
    </row>
    <row r="46" spans="1:38" ht="12.5" customHeight="1">
      <c r="A46" s="7"/>
      <c r="B46" s="7"/>
      <c r="C46" s="7"/>
      <c r="D46" s="8"/>
      <c r="E46" s="8"/>
      <c r="F46" s="9"/>
      <c r="G46" s="9"/>
      <c r="H46" s="9"/>
      <c r="I46" s="9"/>
      <c r="J46" s="9"/>
      <c r="K46" s="9"/>
      <c r="L46" s="9"/>
      <c r="M46" s="9"/>
      <c r="N46" s="9"/>
      <c r="O46" s="9"/>
      <c r="P46" s="9"/>
      <c r="Q46" s="9"/>
      <c r="R46" s="202" t="s">
        <v>1</v>
      </c>
      <c r="S46" s="202"/>
      <c r="T46" s="31"/>
      <c r="X46" s="32"/>
      <c r="Y46" s="32"/>
      <c r="Z46" s="32"/>
      <c r="AA46" s="32"/>
      <c r="AB46" s="32"/>
      <c r="AC46" s="32"/>
      <c r="AD46" s="32"/>
      <c r="AE46" s="32"/>
      <c r="AF46" s="32"/>
      <c r="AG46" s="32"/>
      <c r="AH46" s="32"/>
      <c r="AI46" s="32"/>
      <c r="AK46" s="32"/>
      <c r="AL46" s="32"/>
    </row>
    <row r="47" spans="1:38" ht="12.5" customHeight="1">
      <c r="F47" s="12" t="s">
        <v>2</v>
      </c>
      <c r="G47" s="13"/>
      <c r="H47" s="13"/>
      <c r="I47" s="13"/>
      <c r="J47" s="13"/>
      <c r="K47" s="13"/>
      <c r="L47" s="13"/>
      <c r="M47" s="13"/>
      <c r="N47" s="13"/>
      <c r="O47" s="13"/>
      <c r="P47" s="13"/>
      <c r="Q47" s="13"/>
      <c r="R47" s="14" t="s">
        <v>3</v>
      </c>
      <c r="S47" s="14" t="s">
        <v>3</v>
      </c>
      <c r="T47" s="31"/>
      <c r="X47" s="32"/>
      <c r="Y47" s="32"/>
      <c r="Z47" s="32"/>
      <c r="AA47" s="32"/>
      <c r="AB47" s="32"/>
      <c r="AC47" s="32"/>
      <c r="AD47" s="32"/>
      <c r="AE47" s="32"/>
      <c r="AF47" s="32"/>
      <c r="AG47" s="32"/>
      <c r="AH47" s="32"/>
      <c r="AI47" s="32"/>
      <c r="AK47" s="32"/>
      <c r="AL47" s="32"/>
    </row>
    <row r="48" spans="1:38" ht="12.5" customHeight="1">
      <c r="A48" s="16"/>
      <c r="B48" s="16"/>
      <c r="C48" s="16"/>
      <c r="D48" s="17"/>
      <c r="E48" s="17"/>
      <c r="F48" s="18">
        <v>2010</v>
      </c>
      <c r="G48" s="18">
        <v>2011</v>
      </c>
      <c r="H48" s="18">
        <v>2012</v>
      </c>
      <c r="I48" s="18">
        <v>2013</v>
      </c>
      <c r="J48" s="18">
        <v>2014</v>
      </c>
      <c r="K48" s="18">
        <v>2015</v>
      </c>
      <c r="L48" s="18">
        <v>2016</v>
      </c>
      <c r="M48" s="18">
        <v>2017</v>
      </c>
      <c r="N48" s="18">
        <v>2018</v>
      </c>
      <c r="O48" s="18">
        <v>2019</v>
      </c>
      <c r="P48" s="18">
        <v>2020</v>
      </c>
      <c r="Q48" s="18">
        <v>2021</v>
      </c>
      <c r="R48" s="18">
        <v>2016</v>
      </c>
      <c r="S48" s="18">
        <v>2021</v>
      </c>
      <c r="T48" s="31"/>
      <c r="X48" s="32"/>
      <c r="Y48" s="32"/>
      <c r="Z48" s="32"/>
      <c r="AA48" s="32"/>
      <c r="AB48" s="32"/>
      <c r="AC48" s="32"/>
      <c r="AD48" s="32"/>
      <c r="AE48" s="32"/>
      <c r="AF48" s="32"/>
      <c r="AG48" s="32"/>
      <c r="AH48" s="32"/>
      <c r="AI48" s="32"/>
      <c r="AK48" s="32"/>
      <c r="AL48" s="32"/>
    </row>
    <row r="49" spans="1:38" ht="3" customHeight="1">
      <c r="A49" s="3"/>
      <c r="B49" s="3"/>
      <c r="C49" s="3"/>
      <c r="D49" s="20"/>
      <c r="E49" s="20"/>
      <c r="F49" s="3"/>
      <c r="G49" s="3"/>
      <c r="H49" s="3"/>
      <c r="I49" s="3"/>
      <c r="J49" s="3"/>
      <c r="K49" s="3"/>
      <c r="L49" s="3"/>
      <c r="M49" s="3"/>
      <c r="N49" s="3"/>
      <c r="O49" s="3"/>
      <c r="P49" s="3"/>
      <c r="Q49" s="3"/>
      <c r="R49" s="3"/>
      <c r="S49" s="3"/>
      <c r="T49" s="31"/>
      <c r="X49" s="32"/>
      <c r="Y49" s="32"/>
      <c r="Z49" s="32"/>
      <c r="AA49" s="32"/>
      <c r="AB49" s="32"/>
      <c r="AC49" s="32"/>
      <c r="AD49" s="32"/>
      <c r="AE49" s="32"/>
      <c r="AF49" s="32"/>
      <c r="AG49" s="32"/>
      <c r="AH49" s="32"/>
      <c r="AI49" s="32"/>
      <c r="AK49" s="32"/>
      <c r="AL49" s="32"/>
    </row>
    <row r="50" spans="1:38" ht="11.25" customHeight="1">
      <c r="A50" s="33"/>
      <c r="B50" s="34"/>
      <c r="C50" s="34"/>
      <c r="D50" s="34"/>
      <c r="E50" s="34"/>
      <c r="F50" s="207" t="s">
        <v>33</v>
      </c>
      <c r="G50" s="207"/>
      <c r="H50" s="207"/>
      <c r="I50" s="207"/>
      <c r="J50" s="207"/>
      <c r="K50" s="207"/>
      <c r="L50" s="207"/>
      <c r="M50" s="207"/>
      <c r="N50" s="207"/>
      <c r="O50" s="207"/>
      <c r="P50" s="207"/>
      <c r="Q50" s="207"/>
      <c r="R50" s="207"/>
      <c r="S50" s="207"/>
      <c r="X50" s="28"/>
      <c r="Y50" s="28"/>
      <c r="Z50" s="28"/>
      <c r="AA50" s="28"/>
      <c r="AB50" s="28"/>
      <c r="AC50" s="28"/>
      <c r="AD50" s="28"/>
      <c r="AE50" s="28"/>
      <c r="AF50" s="28"/>
      <c r="AG50" s="28"/>
      <c r="AH50" s="28"/>
      <c r="AI50" s="28"/>
      <c r="AK50" s="28"/>
      <c r="AL50" s="28"/>
    </row>
    <row r="51" spans="1:38" ht="11.25" customHeight="1">
      <c r="A51" s="203" t="s">
        <v>4</v>
      </c>
      <c r="B51" s="204"/>
      <c r="C51" s="204"/>
      <c r="D51" s="204"/>
      <c r="E51" s="27"/>
      <c r="X51" s="35"/>
      <c r="Y51" s="35"/>
      <c r="Z51" s="35"/>
      <c r="AA51" s="35"/>
      <c r="AB51" s="35"/>
      <c r="AC51" s="35"/>
      <c r="AD51" s="35"/>
      <c r="AE51" s="35"/>
      <c r="AF51" s="35"/>
      <c r="AG51" s="35"/>
      <c r="AH51" s="35"/>
      <c r="AI51" s="35"/>
      <c r="AK51" s="35"/>
      <c r="AL51" s="35"/>
    </row>
    <row r="52" spans="1:38" ht="11.25" customHeight="1">
      <c r="B52" s="203" t="s">
        <v>5</v>
      </c>
      <c r="C52" s="204"/>
      <c r="D52" s="204"/>
      <c r="E52" s="27"/>
      <c r="F52" s="36">
        <f>100 * F8/F$89</f>
        <v>6.1918187691115039</v>
      </c>
      <c r="G52" s="36">
        <f t="shared" ref="G52:Q52" si="21">100 * G8/G$89</f>
        <v>7.2138115017445577</v>
      </c>
      <c r="H52" s="36">
        <f t="shared" si="21"/>
        <v>7.7196540103433433</v>
      </c>
      <c r="I52" s="36">
        <f t="shared" si="21"/>
        <v>9.333599373079478</v>
      </c>
      <c r="J52" s="36">
        <f t="shared" si="21"/>
        <v>9.8159183272046615</v>
      </c>
      <c r="K52" s="36">
        <f t="shared" si="21"/>
        <v>10.162832685011681</v>
      </c>
      <c r="L52" s="36">
        <f t="shared" si="21"/>
        <v>10.388117806136121</v>
      </c>
      <c r="M52" s="36">
        <f t="shared" si="21"/>
        <v>10.630560229469884</v>
      </c>
      <c r="N52" s="36">
        <f t="shared" si="21"/>
        <v>10.772145450975874</v>
      </c>
      <c r="O52" s="36">
        <f t="shared" si="21"/>
        <v>10.924456132108466</v>
      </c>
      <c r="P52" s="36">
        <f t="shared" si="21"/>
        <v>11.08461934736984</v>
      </c>
      <c r="Q52" s="36">
        <f t="shared" si="21"/>
        <v>11.242560019224515</v>
      </c>
      <c r="R52" s="36">
        <f>100 * SUM(H8:L8) / SUM(H$89:L$89)</f>
        <v>9.5438529669151411</v>
      </c>
      <c r="S52" s="36">
        <f>100 * SUM(H8:Q8)/SUM(H$89:Q$89)</f>
        <v>10.328147226555643</v>
      </c>
      <c r="X52" s="35"/>
      <c r="Y52" s="35"/>
      <c r="Z52" s="35"/>
      <c r="AA52" s="35"/>
      <c r="AB52" s="35"/>
      <c r="AC52" s="35"/>
      <c r="AD52" s="35"/>
      <c r="AE52" s="35"/>
      <c r="AF52" s="35"/>
      <c r="AG52" s="35"/>
      <c r="AH52" s="35"/>
      <c r="AI52" s="35"/>
      <c r="AK52" s="35"/>
      <c r="AL52" s="35"/>
    </row>
    <row r="53" spans="1:38" ht="11.25" customHeight="1">
      <c r="B53" s="203" t="s">
        <v>6</v>
      </c>
      <c r="C53" s="204"/>
      <c r="D53" s="204"/>
      <c r="E53" s="27"/>
      <c r="F53" s="36">
        <f t="shared" ref="F53:Q53" si="22">100 * F9/F$89</f>
        <v>5.9593539773461393</v>
      </c>
      <c r="G53" s="36">
        <f t="shared" si="22"/>
        <v>5.4090053687643742</v>
      </c>
      <c r="H53" s="36">
        <f t="shared" si="22"/>
        <v>5.9000282480417843</v>
      </c>
      <c r="I53" s="36">
        <f t="shared" si="22"/>
        <v>6.1527543432059746</v>
      </c>
      <c r="J53" s="36">
        <f t="shared" si="22"/>
        <v>6.217149863358066</v>
      </c>
      <c r="K53" s="36">
        <f t="shared" si="22"/>
        <v>6.194077929079171</v>
      </c>
      <c r="L53" s="36">
        <f t="shared" si="22"/>
        <v>6.2163576278948325</v>
      </c>
      <c r="M53" s="36">
        <f t="shared" si="22"/>
        <v>6.2018072244638791</v>
      </c>
      <c r="N53" s="36">
        <f t="shared" si="22"/>
        <v>6.184493315500065</v>
      </c>
      <c r="O53" s="36">
        <f t="shared" si="22"/>
        <v>6.1697147225600899</v>
      </c>
      <c r="P53" s="36">
        <f t="shared" si="22"/>
        <v>6.1760455863567829</v>
      </c>
      <c r="Q53" s="36">
        <f t="shared" si="22"/>
        <v>6.1812859987266719</v>
      </c>
      <c r="R53" s="36">
        <f t="shared" ref="R53:R55" si="23">100 * SUM(H9:L9) / SUM(H$89:L$89)</f>
        <v>6.1422879688575245</v>
      </c>
      <c r="S53" s="36">
        <f t="shared" ref="S53:S55" si="24">100 * SUM(H9:Q9)/SUM(H$89:Q$89)</f>
        <v>6.164666120435311</v>
      </c>
      <c r="X53" s="35"/>
      <c r="Y53" s="35"/>
      <c r="Z53" s="35"/>
      <c r="AA53" s="35"/>
      <c r="AB53" s="35"/>
      <c r="AC53" s="35"/>
      <c r="AD53" s="35"/>
      <c r="AE53" s="35"/>
      <c r="AF53" s="35"/>
      <c r="AG53" s="35"/>
      <c r="AH53" s="35"/>
      <c r="AI53" s="35"/>
      <c r="AK53" s="35"/>
      <c r="AL53" s="35"/>
    </row>
    <row r="54" spans="1:38" ht="11.25" customHeight="1">
      <c r="B54" s="203" t="s">
        <v>7</v>
      </c>
      <c r="C54" s="204"/>
      <c r="D54" s="204"/>
      <c r="E54" s="27"/>
      <c r="F54" s="36">
        <f t="shared" ref="F54:Q54" si="25">100 * F10/F$89</f>
        <v>1.3191721696762304</v>
      </c>
      <c r="G54" s="36">
        <f t="shared" si="25"/>
        <v>1.2701473871021411</v>
      </c>
      <c r="H54" s="36">
        <f t="shared" si="25"/>
        <v>1.7811297549322678</v>
      </c>
      <c r="I54" s="36">
        <f t="shared" si="25"/>
        <v>2.0783411631647137</v>
      </c>
      <c r="J54" s="36">
        <f t="shared" si="25"/>
        <v>2.5412780971876687</v>
      </c>
      <c r="K54" s="36">
        <f t="shared" si="25"/>
        <v>2.2949632867646685</v>
      </c>
      <c r="L54" s="36">
        <f t="shared" si="25"/>
        <v>2.0136847741208808</v>
      </c>
      <c r="M54" s="36">
        <f t="shared" si="25"/>
        <v>2.0881806969057437</v>
      </c>
      <c r="N54" s="36">
        <f t="shared" si="25"/>
        <v>2.0058968439189018</v>
      </c>
      <c r="O54" s="36">
        <f t="shared" si="25"/>
        <v>1.968317435336904</v>
      </c>
      <c r="P54" s="36">
        <f t="shared" si="25"/>
        <v>1.9019512814284141</v>
      </c>
      <c r="Q54" s="36">
        <f t="shared" si="25"/>
        <v>1.8794582818784624</v>
      </c>
      <c r="R54" s="36">
        <f t="shared" si="23"/>
        <v>2.1468381574745137</v>
      </c>
      <c r="S54" s="36">
        <f t="shared" si="24"/>
        <v>2.0445717791107274</v>
      </c>
      <c r="X54" s="28"/>
      <c r="Y54" s="28"/>
      <c r="Z54" s="28"/>
      <c r="AA54" s="28"/>
      <c r="AB54" s="28"/>
      <c r="AC54" s="28"/>
      <c r="AD54" s="28"/>
      <c r="AE54" s="28"/>
      <c r="AF54" s="28"/>
      <c r="AG54" s="28"/>
      <c r="AH54" s="28"/>
      <c r="AI54" s="28"/>
      <c r="AK54" s="28"/>
      <c r="AL54" s="28"/>
    </row>
    <row r="55" spans="1:38" ht="11.25" customHeight="1">
      <c r="B55" s="203" t="s">
        <v>8</v>
      </c>
      <c r="C55" s="204"/>
      <c r="D55" s="204"/>
      <c r="E55" s="27"/>
      <c r="F55" s="36">
        <f t="shared" ref="F55:Q55" si="26">100 * F11/F$89</f>
        <v>1.4327886144417519</v>
      </c>
      <c r="G55" s="36">
        <f t="shared" si="26"/>
        <v>1.4354466593226269</v>
      </c>
      <c r="H55" s="36">
        <f t="shared" si="26"/>
        <v>1.4242123330262884</v>
      </c>
      <c r="I55" s="36">
        <f t="shared" si="26"/>
        <v>1.4019879303509784</v>
      </c>
      <c r="J55" s="36">
        <f t="shared" si="26"/>
        <v>1.5925046073605051</v>
      </c>
      <c r="K55" s="36">
        <f t="shared" si="26"/>
        <v>1.5621215802583932</v>
      </c>
      <c r="L55" s="36">
        <f t="shared" si="26"/>
        <v>1.512149769302741</v>
      </c>
      <c r="M55" s="36">
        <f t="shared" si="26"/>
        <v>1.4883755822507596</v>
      </c>
      <c r="N55" s="36">
        <f t="shared" si="26"/>
        <v>1.4965513898695209</v>
      </c>
      <c r="O55" s="36">
        <f t="shared" si="26"/>
        <v>1.5217718475314543</v>
      </c>
      <c r="P55" s="36">
        <f t="shared" si="26"/>
        <v>1.5356849355143829</v>
      </c>
      <c r="Q55" s="36">
        <f t="shared" si="26"/>
        <v>1.5495347566778206</v>
      </c>
      <c r="R55" s="36">
        <f t="shared" si="23"/>
        <v>1.5018092390566897</v>
      </c>
      <c r="S55" s="36">
        <f t="shared" si="24"/>
        <v>1.5118774215677715</v>
      </c>
      <c r="X55" s="28"/>
      <c r="Y55" s="28"/>
      <c r="Z55" s="28"/>
      <c r="AA55" s="28"/>
      <c r="AB55" s="28"/>
      <c r="AC55" s="28"/>
      <c r="AD55" s="28"/>
      <c r="AE55" s="28"/>
      <c r="AF55" s="28"/>
      <c r="AG55" s="28"/>
      <c r="AH55" s="28"/>
      <c r="AI55" s="28"/>
      <c r="AK55" s="28"/>
      <c r="AL55" s="28"/>
    </row>
    <row r="56" spans="1:38" ht="3" customHeight="1">
      <c r="A56" s="5"/>
      <c r="B56" s="5"/>
      <c r="C56" s="5"/>
      <c r="D56" s="5"/>
      <c r="E56" s="5"/>
      <c r="F56" s="37" t="s">
        <v>27</v>
      </c>
      <c r="G56" s="37" t="s">
        <v>27</v>
      </c>
      <c r="H56" s="37" t="s">
        <v>27</v>
      </c>
      <c r="I56" s="37" t="s">
        <v>27</v>
      </c>
      <c r="J56" s="37" t="s">
        <v>27</v>
      </c>
      <c r="K56" s="37" t="s">
        <v>27</v>
      </c>
      <c r="L56" s="37" t="s">
        <v>27</v>
      </c>
      <c r="M56" s="37" t="s">
        <v>27</v>
      </c>
      <c r="N56" s="37" t="s">
        <v>27</v>
      </c>
      <c r="O56" s="37" t="s">
        <v>27</v>
      </c>
      <c r="P56" s="37" t="s">
        <v>27</v>
      </c>
      <c r="Q56" s="37" t="s">
        <v>27</v>
      </c>
      <c r="R56" s="37" t="s">
        <v>27</v>
      </c>
      <c r="S56" s="37" t="s">
        <v>27</v>
      </c>
      <c r="X56" s="28"/>
      <c r="Y56" s="28"/>
      <c r="Z56" s="28"/>
      <c r="AA56" s="28"/>
      <c r="AB56" s="28"/>
      <c r="AC56" s="28"/>
      <c r="AD56" s="28"/>
      <c r="AE56" s="28"/>
      <c r="AF56" s="28"/>
      <c r="AG56" s="28"/>
      <c r="AH56" s="28"/>
      <c r="AI56" s="28"/>
      <c r="AK56" s="28"/>
      <c r="AL56" s="28"/>
    </row>
    <row r="57" spans="1:38" ht="12.5" customHeight="1">
      <c r="C57" s="203" t="s">
        <v>11</v>
      </c>
      <c r="D57" s="204"/>
      <c r="E57" s="27"/>
      <c r="F57" s="36">
        <f t="shared" ref="F57:Q57" si="27">100 * F13/F$89</f>
        <v>14.903133530575627</v>
      </c>
      <c r="G57" s="36">
        <f t="shared" si="27"/>
        <v>15.328410916933699</v>
      </c>
      <c r="H57" s="36">
        <f t="shared" si="27"/>
        <v>16.825024346343685</v>
      </c>
      <c r="I57" s="36">
        <f t="shared" si="27"/>
        <v>18.966682809801142</v>
      </c>
      <c r="J57" s="36">
        <f t="shared" si="27"/>
        <v>20.166850895110905</v>
      </c>
      <c r="K57" s="36">
        <f t="shared" si="27"/>
        <v>20.213995481113916</v>
      </c>
      <c r="L57" s="36">
        <f t="shared" si="27"/>
        <v>20.130309977454573</v>
      </c>
      <c r="M57" s="36">
        <f t="shared" si="27"/>
        <v>20.408923733090266</v>
      </c>
      <c r="N57" s="36">
        <f t="shared" si="27"/>
        <v>20.459087000264358</v>
      </c>
      <c r="O57" s="36">
        <f t="shared" si="27"/>
        <v>20.584260137536912</v>
      </c>
      <c r="P57" s="36">
        <f t="shared" si="27"/>
        <v>20.698301150669419</v>
      </c>
      <c r="Q57" s="36">
        <f t="shared" si="27"/>
        <v>20.85283905650747</v>
      </c>
      <c r="R57" s="36">
        <f t="shared" ref="R57:R59" si="28">100 * SUM(H13:L13) / SUM(H$89:L$89)</f>
        <v>19.334788332303869</v>
      </c>
      <c r="S57" s="36">
        <f t="shared" ref="S57:S59" si="29">100 * SUM(H13:Q13)/SUM(H$89:Q$89)</f>
        <v>20.049262547669453</v>
      </c>
      <c r="X57" s="28"/>
      <c r="Y57" s="28"/>
      <c r="Z57" s="28"/>
      <c r="AA57" s="28"/>
      <c r="AB57" s="28"/>
      <c r="AC57" s="28"/>
      <c r="AD57" s="28"/>
      <c r="AE57" s="28"/>
      <c r="AF57" s="28"/>
      <c r="AG57" s="28"/>
      <c r="AH57" s="28"/>
      <c r="AI57" s="28"/>
      <c r="AK57" s="28"/>
      <c r="AL57" s="28"/>
    </row>
    <row r="58" spans="1:38" ht="12.5" customHeight="1">
      <c r="D58" s="4" t="s">
        <v>12</v>
      </c>
      <c r="F58" s="36">
        <f t="shared" ref="F58:Q58" si="30">100 * F14/F$89</f>
        <v>10.550236334313942</v>
      </c>
      <c r="G58" s="36">
        <f t="shared" si="30"/>
        <v>11.608316805345622</v>
      </c>
      <c r="H58" s="36">
        <f t="shared" si="30"/>
        <v>12.65556103904043</v>
      </c>
      <c r="I58" s="36">
        <f t="shared" si="30"/>
        <v>14.581235395205711</v>
      </c>
      <c r="J58" s="36">
        <f t="shared" si="30"/>
        <v>15.773945690171166</v>
      </c>
      <c r="K58" s="36">
        <f t="shared" si="30"/>
        <v>15.821962338226371</v>
      </c>
      <c r="L58" s="36">
        <f t="shared" si="30"/>
        <v>15.696810667881907</v>
      </c>
      <c r="M58" s="36">
        <f t="shared" si="30"/>
        <v>15.945388648984261</v>
      </c>
      <c r="N58" s="36">
        <f t="shared" si="30"/>
        <v>15.983637117179791</v>
      </c>
      <c r="O58" s="36">
        <f t="shared" si="30"/>
        <v>16.104972909350078</v>
      </c>
      <c r="P58" s="36">
        <f t="shared" si="30"/>
        <v>16.205620485846921</v>
      </c>
      <c r="Q58" s="36">
        <f t="shared" si="30"/>
        <v>16.352032146765392</v>
      </c>
      <c r="R58" s="36">
        <f t="shared" si="28"/>
        <v>14.975122318579855</v>
      </c>
      <c r="S58" s="36">
        <f t="shared" si="29"/>
        <v>15.620438005535329</v>
      </c>
      <c r="X58" s="28"/>
      <c r="Y58" s="28"/>
      <c r="Z58" s="28"/>
      <c r="AA58" s="28"/>
      <c r="AB58" s="28"/>
      <c r="AC58" s="28"/>
      <c r="AD58" s="28"/>
      <c r="AE58" s="28"/>
      <c r="AF58" s="28"/>
      <c r="AG58" s="28"/>
      <c r="AH58" s="28"/>
      <c r="AI58" s="28"/>
      <c r="AK58" s="28"/>
      <c r="AL58" s="28"/>
    </row>
    <row r="59" spans="1:38" ht="12.5" customHeight="1">
      <c r="D59" s="4" t="s">
        <v>13</v>
      </c>
      <c r="F59" s="36">
        <f t="shared" ref="F59:Q59" si="31">100 * F15/F$89</f>
        <v>4.3528971962616829</v>
      </c>
      <c r="G59" s="36">
        <f t="shared" si="31"/>
        <v>3.7200941115880797</v>
      </c>
      <c r="H59" s="36">
        <f t="shared" si="31"/>
        <v>4.1694633073032534</v>
      </c>
      <c r="I59" s="36">
        <f t="shared" si="31"/>
        <v>4.3854474145954319</v>
      </c>
      <c r="J59" s="36">
        <f t="shared" si="31"/>
        <v>4.3929052049397388</v>
      </c>
      <c r="K59" s="36">
        <f t="shared" si="31"/>
        <v>4.3920331428875414</v>
      </c>
      <c r="L59" s="36">
        <f t="shared" si="31"/>
        <v>4.4334993095726647</v>
      </c>
      <c r="M59" s="36">
        <f t="shared" si="31"/>
        <v>4.4635350841060024</v>
      </c>
      <c r="N59" s="36">
        <f t="shared" si="31"/>
        <v>4.4754498830845701</v>
      </c>
      <c r="O59" s="36">
        <f t="shared" si="31"/>
        <v>4.4792872281868368</v>
      </c>
      <c r="P59" s="36">
        <f t="shared" si="31"/>
        <v>4.4926806648224957</v>
      </c>
      <c r="Q59" s="36">
        <f t="shared" si="31"/>
        <v>4.5008069097420735</v>
      </c>
      <c r="R59" s="36">
        <f t="shared" si="28"/>
        <v>4.3596660137240111</v>
      </c>
      <c r="S59" s="36">
        <f t="shared" si="29"/>
        <v>4.4288245421341248</v>
      </c>
      <c r="X59" s="28"/>
      <c r="Y59" s="28"/>
      <c r="Z59" s="28"/>
      <c r="AA59" s="28"/>
      <c r="AB59" s="28"/>
      <c r="AC59" s="28"/>
      <c r="AD59" s="28"/>
      <c r="AE59" s="28"/>
      <c r="AF59" s="28"/>
      <c r="AG59" s="28"/>
      <c r="AH59" s="28"/>
      <c r="AI59" s="28"/>
      <c r="AK59" s="28"/>
      <c r="AL59" s="28"/>
    </row>
    <row r="60" spans="1:38" ht="8" customHeight="1">
      <c r="F60" s="28"/>
      <c r="G60" s="28"/>
      <c r="H60" s="28"/>
      <c r="I60" s="28"/>
      <c r="J60" s="28"/>
      <c r="K60" s="28"/>
      <c r="L60" s="28"/>
      <c r="M60" s="28"/>
      <c r="N60" s="28"/>
      <c r="O60" s="28"/>
      <c r="P60" s="28"/>
      <c r="Q60" s="28"/>
      <c r="R60" s="28"/>
      <c r="S60" s="28"/>
      <c r="X60" s="28"/>
      <c r="Y60" s="28"/>
      <c r="Z60" s="28"/>
      <c r="AA60" s="28"/>
      <c r="AB60" s="28"/>
      <c r="AC60" s="28"/>
      <c r="AD60" s="28"/>
      <c r="AE60" s="28"/>
      <c r="AF60" s="28"/>
      <c r="AG60" s="28"/>
      <c r="AH60" s="28"/>
      <c r="AI60" s="28"/>
      <c r="AK60" s="35"/>
      <c r="AL60" s="35"/>
    </row>
    <row r="61" spans="1:38" s="5" customFormat="1" ht="12.5" customHeight="1">
      <c r="A61" s="203" t="s">
        <v>14</v>
      </c>
      <c r="B61" s="204"/>
      <c r="C61" s="204"/>
      <c r="D61" s="204"/>
      <c r="E61" s="27"/>
      <c r="F61" s="28"/>
      <c r="G61" s="28"/>
      <c r="H61" s="28"/>
      <c r="I61" s="28"/>
      <c r="J61" s="28"/>
      <c r="K61" s="28"/>
      <c r="L61" s="28"/>
      <c r="M61" s="28"/>
      <c r="N61" s="28"/>
      <c r="O61" s="28"/>
      <c r="P61" s="28"/>
      <c r="Q61" s="28"/>
      <c r="R61" s="28"/>
      <c r="S61" s="28"/>
      <c r="X61" s="38"/>
      <c r="Y61" s="38"/>
      <c r="Z61" s="38"/>
      <c r="AA61" s="38"/>
      <c r="AB61" s="38"/>
      <c r="AC61" s="38"/>
      <c r="AD61" s="38"/>
      <c r="AE61" s="38"/>
      <c r="AF61" s="38"/>
      <c r="AG61" s="38"/>
      <c r="AH61" s="38"/>
      <c r="AI61" s="38"/>
      <c r="AK61" s="38"/>
      <c r="AL61" s="38"/>
    </row>
    <row r="62" spans="1:38" ht="12.5" customHeight="1">
      <c r="B62" s="203" t="s">
        <v>15</v>
      </c>
      <c r="C62" s="204"/>
      <c r="D62" s="204"/>
      <c r="E62" s="27"/>
      <c r="F62" s="36">
        <f t="shared" ref="F62:Q62" si="32">100 * F18/F$89</f>
        <v>13.181618502088808</v>
      </c>
      <c r="G62" s="36">
        <f t="shared" si="32"/>
        <v>13.399456354910813</v>
      </c>
      <c r="H62" s="36">
        <f t="shared" si="32"/>
        <v>13.124511979989157</v>
      </c>
      <c r="I62" s="36">
        <f t="shared" si="32"/>
        <v>13.15794283068092</v>
      </c>
      <c r="J62" s="36">
        <f t="shared" si="32"/>
        <v>13.02761601111634</v>
      </c>
      <c r="K62" s="36">
        <f t="shared" si="32"/>
        <v>12.904271775912898</v>
      </c>
      <c r="L62" s="36">
        <f t="shared" si="32"/>
        <v>13.137817413234103</v>
      </c>
      <c r="M62" s="36">
        <f t="shared" si="32"/>
        <v>13.061278429935095</v>
      </c>
      <c r="N62" s="36">
        <f t="shared" si="32"/>
        <v>12.987330223048469</v>
      </c>
      <c r="O62" s="36">
        <f t="shared" si="32"/>
        <v>13.324629447168391</v>
      </c>
      <c r="P62" s="36">
        <f t="shared" si="32"/>
        <v>13.542794607381822</v>
      </c>
      <c r="Q62" s="36">
        <f t="shared" si="32"/>
        <v>13.772808129954967</v>
      </c>
      <c r="R62" s="36">
        <f t="shared" ref="R62:R64" si="33">100 * SUM(H18:L18) / SUM(H$89:L$89)</f>
        <v>13.06823829961392</v>
      </c>
      <c r="S62" s="36">
        <f t="shared" ref="S62:S64" si="34">100 * SUM(H18:Q18)/SUM(H$89:Q$89)</f>
        <v>13.22883910438785</v>
      </c>
      <c r="X62" s="28"/>
      <c r="Y62" s="28"/>
      <c r="Z62" s="28"/>
      <c r="AA62" s="28"/>
      <c r="AB62" s="28"/>
      <c r="AC62" s="28"/>
      <c r="AD62" s="28"/>
      <c r="AE62" s="28"/>
      <c r="AF62" s="28"/>
      <c r="AG62" s="28"/>
      <c r="AH62" s="28"/>
      <c r="AI62" s="28"/>
      <c r="AK62" s="28"/>
      <c r="AL62" s="28"/>
    </row>
    <row r="63" spans="1:38" ht="12.5" customHeight="1">
      <c r="B63" s="203" t="s">
        <v>16</v>
      </c>
      <c r="C63" s="204"/>
      <c r="D63" s="204"/>
      <c r="E63" s="27"/>
      <c r="F63" s="36">
        <f t="shared" ref="F63:Q63" si="35">100 * F19/F$89</f>
        <v>9.2830802360136104</v>
      </c>
      <c r="G63" s="36">
        <f t="shared" si="35"/>
        <v>8.9660832481919446</v>
      </c>
      <c r="H63" s="36">
        <f t="shared" si="35"/>
        <v>8.3958616913266297</v>
      </c>
      <c r="I63" s="36">
        <f t="shared" si="35"/>
        <v>8.0328450544755849</v>
      </c>
      <c r="J63" s="36">
        <f t="shared" si="35"/>
        <v>7.6629850601705343</v>
      </c>
      <c r="K63" s="36">
        <f t="shared" si="35"/>
        <v>7.231799076995264</v>
      </c>
      <c r="L63" s="36">
        <f t="shared" si="35"/>
        <v>6.9708245047384496</v>
      </c>
      <c r="M63" s="36">
        <f t="shared" si="35"/>
        <v>6.7397283186882557</v>
      </c>
      <c r="N63" s="36">
        <f t="shared" si="35"/>
        <v>6.538913748287384</v>
      </c>
      <c r="O63" s="36">
        <f t="shared" si="35"/>
        <v>6.4088971499925194</v>
      </c>
      <c r="P63" s="36">
        <f t="shared" si="35"/>
        <v>6.2736619064422818</v>
      </c>
      <c r="Q63" s="36">
        <f t="shared" si="35"/>
        <v>6.1442098905251141</v>
      </c>
      <c r="R63" s="36">
        <f t="shared" si="33"/>
        <v>7.6213724429084593</v>
      </c>
      <c r="S63" s="36">
        <f t="shared" si="34"/>
        <v>6.9420545854838291</v>
      </c>
      <c r="X63" s="28"/>
      <c r="Y63" s="28"/>
      <c r="Z63" s="28"/>
      <c r="AA63" s="28"/>
      <c r="AB63" s="28"/>
      <c r="AC63" s="28"/>
      <c r="AD63" s="28"/>
      <c r="AE63" s="28"/>
      <c r="AF63" s="28"/>
      <c r="AG63" s="28"/>
      <c r="AH63" s="28"/>
      <c r="AI63" s="28"/>
      <c r="AK63" s="28"/>
      <c r="AL63" s="28"/>
    </row>
    <row r="64" spans="1:38" ht="12.5" customHeight="1">
      <c r="B64" s="203" t="s">
        <v>17</v>
      </c>
      <c r="C64" s="204"/>
      <c r="D64" s="204"/>
      <c r="E64" s="27"/>
      <c r="F64" s="36">
        <f t="shared" ref="F64:Q64" si="36">100 * F20/F$89</f>
        <v>1.3519548645505837</v>
      </c>
      <c r="G64" s="36">
        <f t="shared" si="36"/>
        <v>1.4660543157837225</v>
      </c>
      <c r="H64" s="36">
        <f t="shared" si="36"/>
        <v>1.5179409857736643</v>
      </c>
      <c r="I64" s="36">
        <f t="shared" si="36"/>
        <v>1.6261715654501361</v>
      </c>
      <c r="J64" s="36">
        <f t="shared" si="36"/>
        <v>1.7129609705183961</v>
      </c>
      <c r="K64" s="36">
        <f t="shared" si="36"/>
        <v>1.8551166016078007</v>
      </c>
      <c r="L64" s="36">
        <f t="shared" si="36"/>
        <v>2.1275050957500472</v>
      </c>
      <c r="M64" s="36">
        <f t="shared" si="36"/>
        <v>2.4155193963508719</v>
      </c>
      <c r="N64" s="36">
        <f t="shared" si="36"/>
        <v>2.6009194247684175</v>
      </c>
      <c r="O64" s="36">
        <f t="shared" si="36"/>
        <v>2.6989946428542821</v>
      </c>
      <c r="P64" s="36">
        <f t="shared" si="36"/>
        <v>2.763759648950523</v>
      </c>
      <c r="Q64" s="36">
        <f t="shared" si="36"/>
        <v>2.7827623524879344</v>
      </c>
      <c r="R64" s="36">
        <f t="shared" si="33"/>
        <v>1.7831482930661273</v>
      </c>
      <c r="S64" s="36">
        <f t="shared" si="34"/>
        <v>2.2743305099618607</v>
      </c>
      <c r="X64" s="28"/>
      <c r="Y64" s="28"/>
      <c r="Z64" s="28"/>
      <c r="AA64" s="28"/>
      <c r="AB64" s="28"/>
      <c r="AC64" s="28"/>
      <c r="AD64" s="28"/>
      <c r="AE64" s="28"/>
      <c r="AF64" s="28"/>
      <c r="AG64" s="28"/>
      <c r="AH64" s="28"/>
      <c r="AI64" s="28"/>
      <c r="AK64" s="28"/>
      <c r="AL64" s="28"/>
    </row>
    <row r="65" spans="1:38" ht="3" customHeight="1">
      <c r="A65" s="5"/>
      <c r="B65" s="5"/>
      <c r="C65" s="5"/>
      <c r="D65" s="5"/>
      <c r="E65" s="5"/>
      <c r="F65" s="37" t="s">
        <v>27</v>
      </c>
      <c r="G65" s="37" t="s">
        <v>27</v>
      </c>
      <c r="H65" s="37" t="s">
        <v>27</v>
      </c>
      <c r="I65" s="37" t="s">
        <v>27</v>
      </c>
      <c r="J65" s="37" t="s">
        <v>27</v>
      </c>
      <c r="K65" s="37" t="s">
        <v>27</v>
      </c>
      <c r="L65" s="37" t="s">
        <v>27</v>
      </c>
      <c r="M65" s="37" t="s">
        <v>27</v>
      </c>
      <c r="N65" s="37" t="s">
        <v>27</v>
      </c>
      <c r="O65" s="37" t="s">
        <v>27</v>
      </c>
      <c r="P65" s="37" t="s">
        <v>27</v>
      </c>
      <c r="Q65" s="37" t="s">
        <v>27</v>
      </c>
      <c r="R65" s="37" t="s">
        <v>27</v>
      </c>
      <c r="S65" s="37" t="s">
        <v>27</v>
      </c>
      <c r="X65" s="28"/>
      <c r="Y65" s="28"/>
      <c r="Z65" s="28"/>
      <c r="AA65" s="28"/>
      <c r="AB65" s="28"/>
      <c r="AC65" s="28"/>
      <c r="AD65" s="28"/>
      <c r="AE65" s="28"/>
      <c r="AF65" s="28"/>
      <c r="AG65" s="28"/>
      <c r="AH65" s="28"/>
      <c r="AI65" s="28"/>
      <c r="AK65" s="28"/>
      <c r="AL65" s="28"/>
    </row>
    <row r="66" spans="1:38" ht="12.5" customHeight="1">
      <c r="C66" s="203" t="s">
        <v>18</v>
      </c>
      <c r="D66" s="204"/>
      <c r="E66" s="27"/>
      <c r="F66" s="36">
        <f t="shared" ref="F66:Q66" si="37">100 * F22/F$89</f>
        <v>23.816653602653002</v>
      </c>
      <c r="G66" s="36">
        <f t="shared" si="37"/>
        <v>23.831593918886483</v>
      </c>
      <c r="H66" s="36">
        <f t="shared" si="37"/>
        <v>23.038314657089451</v>
      </c>
      <c r="I66" s="36">
        <f t="shared" si="37"/>
        <v>22.816959450606642</v>
      </c>
      <c r="J66" s="36">
        <f t="shared" si="37"/>
        <v>22.403562041805269</v>
      </c>
      <c r="K66" s="36">
        <f t="shared" si="37"/>
        <v>21.991187454515963</v>
      </c>
      <c r="L66" s="36">
        <f t="shared" si="37"/>
        <v>22.236147013722597</v>
      </c>
      <c r="M66" s="36">
        <f t="shared" si="37"/>
        <v>22.216526144974221</v>
      </c>
      <c r="N66" s="36">
        <f t="shared" si="37"/>
        <v>22.127163396104269</v>
      </c>
      <c r="O66" s="36">
        <f t="shared" si="37"/>
        <v>22.432521240015195</v>
      </c>
      <c r="P66" s="36">
        <f t="shared" si="37"/>
        <v>22.580216162774626</v>
      </c>
      <c r="Q66" s="36">
        <f t="shared" si="37"/>
        <v>22.699780372968018</v>
      </c>
      <c r="R66" s="36">
        <f t="shared" ref="R66:R68" si="38">100 * SUM(H22:L22) / SUM(H$89:L$89)</f>
        <v>22.472759035588506</v>
      </c>
      <c r="S66" s="36">
        <f t="shared" ref="S66:S68" si="39">100 * SUM(H22:Q22)/SUM(H$89:Q$89)</f>
        <v>22.445224199833536</v>
      </c>
      <c r="X66" s="28"/>
      <c r="Y66" s="28"/>
      <c r="Z66" s="28"/>
      <c r="AA66" s="28"/>
      <c r="AB66" s="28"/>
      <c r="AC66" s="28"/>
      <c r="AD66" s="28"/>
      <c r="AE66" s="28"/>
      <c r="AF66" s="28"/>
      <c r="AG66" s="28"/>
      <c r="AH66" s="28"/>
      <c r="AI66" s="28"/>
      <c r="AK66" s="28"/>
      <c r="AL66" s="28"/>
    </row>
    <row r="67" spans="1:38" ht="12.5" customHeight="1">
      <c r="D67" s="4" t="s">
        <v>12</v>
      </c>
      <c r="F67" s="36">
        <f t="shared" ref="F67:Q67" si="40">100 * F23/F$89</f>
        <v>19.99442525517895</v>
      </c>
      <c r="G67" s="36">
        <f t="shared" si="40"/>
        <v>20.518268237306952</v>
      </c>
      <c r="H67" s="36">
        <f t="shared" si="40"/>
        <v>19.295660127984256</v>
      </c>
      <c r="I67" s="36">
        <f t="shared" si="40"/>
        <v>18.760466632153609</v>
      </c>
      <c r="J67" s="36">
        <f t="shared" si="40"/>
        <v>18.323860959263371</v>
      </c>
      <c r="K67" s="36">
        <f t="shared" si="40"/>
        <v>17.976351096099961</v>
      </c>
      <c r="L67" s="36">
        <f t="shared" si="40"/>
        <v>18.225984394259669</v>
      </c>
      <c r="M67" s="36">
        <f t="shared" si="40"/>
        <v>18.170485219995339</v>
      </c>
      <c r="N67" s="36">
        <f t="shared" si="40"/>
        <v>18.024997461224352</v>
      </c>
      <c r="O67" s="36">
        <f t="shared" si="40"/>
        <v>18.263256289115752</v>
      </c>
      <c r="P67" s="36">
        <f t="shared" si="40"/>
        <v>18.327982075515166</v>
      </c>
      <c r="Q67" s="36">
        <f t="shared" si="40"/>
        <v>18.36454708672871</v>
      </c>
      <c r="R67" s="36">
        <f t="shared" si="38"/>
        <v>18.487872482112468</v>
      </c>
      <c r="S67" s="36">
        <f t="shared" si="39"/>
        <v>18.346962755967539</v>
      </c>
      <c r="X67" s="28"/>
      <c r="Y67" s="28"/>
      <c r="Z67" s="28"/>
      <c r="AA67" s="28"/>
      <c r="AB67" s="28"/>
      <c r="AC67" s="28"/>
      <c r="AD67" s="28"/>
      <c r="AE67" s="28"/>
      <c r="AF67" s="28"/>
      <c r="AG67" s="28"/>
      <c r="AH67" s="28"/>
      <c r="AI67" s="28"/>
      <c r="AK67" s="28"/>
      <c r="AL67" s="28"/>
    </row>
    <row r="68" spans="1:38" ht="12.5" customHeight="1">
      <c r="D68" s="4" t="s">
        <v>13</v>
      </c>
      <c r="F68" s="36">
        <f t="shared" ref="F68:Q68" si="41">100 * F24/F$89</f>
        <v>3.8222283474740522</v>
      </c>
      <c r="G68" s="36">
        <f t="shared" si="41"/>
        <v>3.3133256815795296</v>
      </c>
      <c r="H68" s="36">
        <f t="shared" si="41"/>
        <v>3.7426545291051956</v>
      </c>
      <c r="I68" s="36">
        <f t="shared" si="41"/>
        <v>4.0564928184530329</v>
      </c>
      <c r="J68" s="36">
        <f t="shared" si="41"/>
        <v>4.0797010825419013</v>
      </c>
      <c r="K68" s="36">
        <f t="shared" si="41"/>
        <v>4.0148363584160078</v>
      </c>
      <c r="L68" s="36">
        <f t="shared" si="41"/>
        <v>4.0101626194629327</v>
      </c>
      <c r="M68" s="36">
        <f t="shared" si="41"/>
        <v>4.0460409249788896</v>
      </c>
      <c r="N68" s="36">
        <f t="shared" si="41"/>
        <v>4.102165934879916</v>
      </c>
      <c r="O68" s="36">
        <f t="shared" si="41"/>
        <v>4.1692649508994419</v>
      </c>
      <c r="P68" s="36">
        <f t="shared" si="41"/>
        <v>4.2522340872594562</v>
      </c>
      <c r="Q68" s="36">
        <f t="shared" si="41"/>
        <v>4.3352332862393093</v>
      </c>
      <c r="R68" s="36">
        <f t="shared" si="38"/>
        <v>3.9848865534760378</v>
      </c>
      <c r="S68" s="36">
        <f t="shared" si="39"/>
        <v>4.0982614438660008</v>
      </c>
      <c r="X68" s="28"/>
      <c r="Y68" s="28"/>
      <c r="Z68" s="28"/>
      <c r="AA68" s="28"/>
      <c r="AB68" s="28"/>
      <c r="AC68" s="28"/>
      <c r="AD68" s="28"/>
      <c r="AE68" s="28"/>
      <c r="AF68" s="28"/>
      <c r="AG68" s="28"/>
      <c r="AH68" s="28"/>
      <c r="AI68" s="28"/>
      <c r="AK68" s="28"/>
      <c r="AL68" s="28"/>
    </row>
    <row r="69" spans="1:38" ht="8" customHeight="1">
      <c r="F69" s="28"/>
      <c r="G69" s="28"/>
      <c r="H69" s="28"/>
      <c r="I69" s="28"/>
      <c r="J69" s="28"/>
      <c r="K69" s="28"/>
      <c r="L69" s="28"/>
      <c r="M69" s="28"/>
      <c r="N69" s="28"/>
      <c r="O69" s="28"/>
      <c r="P69" s="28"/>
      <c r="Q69" s="28"/>
      <c r="R69" s="28"/>
      <c r="S69" s="28"/>
      <c r="X69" s="28"/>
      <c r="Y69" s="28"/>
      <c r="Z69" s="28"/>
      <c r="AA69" s="28"/>
      <c r="AB69" s="28"/>
      <c r="AC69" s="28"/>
      <c r="AD69" s="28"/>
      <c r="AE69" s="28"/>
      <c r="AF69" s="28"/>
      <c r="AG69" s="28"/>
      <c r="AH69" s="28"/>
      <c r="AI69" s="28"/>
      <c r="AK69" s="28"/>
      <c r="AL69" s="28"/>
    </row>
    <row r="70" spans="1:38" ht="12.5" customHeight="1">
      <c r="A70" s="203" t="s">
        <v>19</v>
      </c>
      <c r="B70" s="204"/>
      <c r="C70" s="204"/>
      <c r="D70" s="204"/>
      <c r="E70" s="27"/>
      <c r="F70" s="36"/>
      <c r="G70" s="36"/>
      <c r="H70" s="36"/>
      <c r="I70" s="36"/>
      <c r="J70" s="36"/>
      <c r="K70" s="36"/>
      <c r="L70" s="36"/>
      <c r="M70" s="36"/>
      <c r="N70" s="36"/>
      <c r="O70" s="36"/>
      <c r="P70" s="36"/>
      <c r="Q70" s="36"/>
      <c r="R70" s="36"/>
      <c r="S70" s="36"/>
      <c r="X70" s="28"/>
      <c r="Y70" s="28"/>
      <c r="Z70" s="28"/>
      <c r="AA70" s="28"/>
      <c r="AB70" s="28"/>
      <c r="AC70" s="28"/>
      <c r="AD70" s="28"/>
      <c r="AE70" s="28"/>
      <c r="AF70" s="28"/>
      <c r="AG70" s="28"/>
      <c r="AH70" s="28"/>
      <c r="AI70" s="28"/>
      <c r="AK70" s="28"/>
      <c r="AL70" s="28"/>
    </row>
    <row r="71" spans="1:38" ht="12.5" customHeight="1">
      <c r="A71" s="4" t="s">
        <v>20</v>
      </c>
      <c r="B71" s="27"/>
      <c r="C71" s="27"/>
      <c r="D71" s="27"/>
      <c r="E71" s="27"/>
      <c r="F71" s="36"/>
      <c r="G71" s="36"/>
      <c r="H71" s="36"/>
      <c r="I71" s="36"/>
      <c r="J71" s="36"/>
      <c r="K71" s="36"/>
      <c r="L71" s="36"/>
      <c r="M71" s="36"/>
      <c r="N71" s="36"/>
      <c r="O71" s="36"/>
      <c r="P71" s="36"/>
      <c r="Q71" s="36"/>
      <c r="R71" s="36"/>
      <c r="S71" s="36"/>
      <c r="X71" s="28"/>
      <c r="Y71" s="28"/>
      <c r="Z71" s="28"/>
      <c r="AA71" s="28"/>
      <c r="AB71" s="28"/>
      <c r="AC71" s="28"/>
      <c r="AD71" s="28"/>
      <c r="AE71" s="28"/>
      <c r="AF71" s="28"/>
      <c r="AG71" s="28"/>
      <c r="AH71" s="28"/>
      <c r="AI71" s="28"/>
      <c r="AK71" s="28"/>
      <c r="AL71" s="28"/>
    </row>
    <row r="72" spans="1:38" ht="12.5" customHeight="1">
      <c r="A72" s="205" t="s">
        <v>21</v>
      </c>
      <c r="B72" s="206"/>
      <c r="C72" s="206"/>
      <c r="D72" s="206"/>
      <c r="E72" s="91"/>
      <c r="F72" s="36">
        <f t="shared" ref="F72:Q72" si="42">100 * F28/F$89</f>
        <v>-8.9135200720773771</v>
      </c>
      <c r="G72" s="36">
        <f t="shared" si="42"/>
        <v>-8.503183001952781</v>
      </c>
      <c r="H72" s="36">
        <f t="shared" si="42"/>
        <v>-6.2132903107457684</v>
      </c>
      <c r="I72" s="36">
        <f t="shared" si="42"/>
        <v>-3.8502766408054985</v>
      </c>
      <c r="J72" s="36">
        <f t="shared" si="42"/>
        <v>-2.236711146694367</v>
      </c>
      <c r="K72" s="36">
        <f t="shared" si="42"/>
        <v>-1.7771919734020496</v>
      </c>
      <c r="L72" s="36">
        <f t="shared" si="42"/>
        <v>-2.1058370362680274</v>
      </c>
      <c r="M72" s="36">
        <f t="shared" si="42"/>
        <v>-1.8076024118839573</v>
      </c>
      <c r="N72" s="36">
        <f t="shared" si="42"/>
        <v>-1.6680763958399067</v>
      </c>
      <c r="O72" s="36">
        <f t="shared" si="42"/>
        <v>-1.8482611024782793</v>
      </c>
      <c r="P72" s="36">
        <f t="shared" si="42"/>
        <v>-1.8819150121052075</v>
      </c>
      <c r="Q72" s="36">
        <f t="shared" si="42"/>
        <v>-1.8469413164605464</v>
      </c>
      <c r="R72" s="36">
        <f t="shared" ref="R72:R74" si="43">100 * SUM(H28:L28) / SUM(H$89:L$89)</f>
        <v>-3.1379707032846391</v>
      </c>
      <c r="S72" s="36">
        <f t="shared" ref="S72:S74" si="44">100 * SUM(H28:Q28)/SUM(H$89:Q$89)</f>
        <v>-2.395961652164087</v>
      </c>
      <c r="X72" s="28"/>
      <c r="Y72" s="28"/>
      <c r="Z72" s="28"/>
      <c r="AA72" s="28"/>
      <c r="AB72" s="28"/>
      <c r="AC72" s="28"/>
      <c r="AD72" s="28"/>
      <c r="AE72" s="28"/>
      <c r="AF72" s="28"/>
      <c r="AG72" s="28"/>
      <c r="AH72" s="28"/>
      <c r="AI72" s="28"/>
      <c r="AK72" s="28"/>
      <c r="AL72" s="28"/>
    </row>
    <row r="73" spans="1:38" ht="12.5" customHeight="1">
      <c r="B73" s="203" t="s">
        <v>22</v>
      </c>
      <c r="C73" s="204"/>
      <c r="D73" s="204"/>
      <c r="E73" s="27"/>
      <c r="F73" s="36">
        <f t="shared" ref="F73:Q73" si="45">100 * F29/F$89</f>
        <v>-9.4441889208650061</v>
      </c>
      <c r="G73" s="36">
        <f t="shared" si="45"/>
        <v>-8.909951431961332</v>
      </c>
      <c r="H73" s="36">
        <f t="shared" si="45"/>
        <v>-6.6400990889438267</v>
      </c>
      <c r="I73" s="36">
        <f t="shared" si="45"/>
        <v>-4.1792312369478966</v>
      </c>
      <c r="J73" s="36">
        <f t="shared" si="45"/>
        <v>-2.5499152690922031</v>
      </c>
      <c r="K73" s="36">
        <f t="shared" si="45"/>
        <v>-2.1543887578735879</v>
      </c>
      <c r="L73" s="36">
        <f t="shared" si="45"/>
        <v>-2.5291737263777589</v>
      </c>
      <c r="M73" s="36">
        <f t="shared" si="45"/>
        <v>-2.2250965710110759</v>
      </c>
      <c r="N73" s="36">
        <f t="shared" si="45"/>
        <v>-2.0413603440445609</v>
      </c>
      <c r="O73" s="36">
        <f t="shared" si="45"/>
        <v>-2.1582833797656749</v>
      </c>
      <c r="P73" s="36">
        <f t="shared" si="45"/>
        <v>-2.1223615896682446</v>
      </c>
      <c r="Q73" s="36">
        <f t="shared" si="45"/>
        <v>-2.0125149399633138</v>
      </c>
      <c r="R73" s="36">
        <f t="shared" si="43"/>
        <v>-3.5127501635326133</v>
      </c>
      <c r="S73" s="36">
        <f t="shared" si="44"/>
        <v>-2.7265247504322123</v>
      </c>
      <c r="X73" s="28"/>
      <c r="Y73" s="28"/>
      <c r="Z73" s="28"/>
      <c r="AA73" s="28"/>
      <c r="AB73" s="28"/>
      <c r="AC73" s="28"/>
      <c r="AD73" s="28"/>
      <c r="AE73" s="28"/>
      <c r="AF73" s="28"/>
      <c r="AG73" s="28"/>
      <c r="AH73" s="28"/>
      <c r="AI73" s="28"/>
      <c r="AK73" s="28"/>
      <c r="AL73" s="28"/>
    </row>
    <row r="74" spans="1:38" ht="12.5" customHeight="1">
      <c r="B74" s="203" t="s">
        <v>13</v>
      </c>
      <c r="C74" s="204"/>
      <c r="D74" s="204"/>
      <c r="E74" s="27"/>
      <c r="F74" s="36">
        <f t="shared" ref="F74:Q74" si="46">100 * F30/F$89</f>
        <v>0.53066884878763088</v>
      </c>
      <c r="G74" s="36">
        <f t="shared" si="46"/>
        <v>0.40676843000855029</v>
      </c>
      <c r="H74" s="36">
        <f t="shared" si="46"/>
        <v>0.42680877819805824</v>
      </c>
      <c r="I74" s="36">
        <f t="shared" si="46"/>
        <v>0.32895459614239864</v>
      </c>
      <c r="J74" s="36">
        <f t="shared" si="46"/>
        <v>0.3132041223978374</v>
      </c>
      <c r="K74" s="36">
        <f t="shared" si="46"/>
        <v>0.37719678447153354</v>
      </c>
      <c r="L74" s="36">
        <f t="shared" si="46"/>
        <v>0.42333669010973224</v>
      </c>
      <c r="M74" s="36">
        <f t="shared" si="46"/>
        <v>0.41749415912711285</v>
      </c>
      <c r="N74" s="36">
        <f t="shared" si="46"/>
        <v>0.37328394820465427</v>
      </c>
      <c r="O74" s="36">
        <f t="shared" si="46"/>
        <v>0.3100222772873949</v>
      </c>
      <c r="P74" s="36">
        <f t="shared" si="46"/>
        <v>0.2404465775630393</v>
      </c>
      <c r="Q74" s="36">
        <f t="shared" si="46"/>
        <v>0.16557362350276386</v>
      </c>
      <c r="R74" s="36">
        <f t="shared" si="43"/>
        <v>0.37477946024797371</v>
      </c>
      <c r="S74" s="36">
        <f t="shared" si="44"/>
        <v>0.33056309826812458</v>
      </c>
      <c r="X74" s="28"/>
      <c r="Y74" s="28"/>
      <c r="Z74" s="28"/>
      <c r="AA74" s="28"/>
      <c r="AB74" s="28"/>
      <c r="AC74" s="28"/>
      <c r="AD74" s="28"/>
      <c r="AE74" s="28"/>
      <c r="AF74" s="28"/>
      <c r="AG74" s="28"/>
      <c r="AH74" s="28"/>
      <c r="AI74" s="28"/>
      <c r="AK74" s="28"/>
      <c r="AL74" s="28"/>
    </row>
    <row r="75" spans="1:38" ht="8" customHeight="1">
      <c r="C75" s="27"/>
      <c r="D75" s="27"/>
      <c r="E75" s="27"/>
      <c r="F75" s="36"/>
      <c r="G75" s="36"/>
      <c r="H75" s="36"/>
      <c r="I75" s="36"/>
      <c r="J75" s="36"/>
      <c r="K75" s="36"/>
      <c r="L75" s="36"/>
      <c r="M75" s="36"/>
      <c r="N75" s="36"/>
      <c r="O75" s="36"/>
      <c r="P75" s="36"/>
      <c r="Q75" s="36"/>
      <c r="R75" s="36"/>
      <c r="S75" s="36"/>
      <c r="X75" s="28"/>
      <c r="Y75" s="28"/>
      <c r="Z75" s="28"/>
      <c r="AA75" s="28"/>
      <c r="AB75" s="28"/>
      <c r="AC75" s="28"/>
      <c r="AD75" s="28"/>
      <c r="AE75" s="28"/>
      <c r="AF75" s="28"/>
      <c r="AG75" s="28"/>
      <c r="AH75" s="28"/>
      <c r="AI75" s="28"/>
      <c r="AK75" s="28"/>
      <c r="AL75" s="28"/>
    </row>
    <row r="76" spans="1:38" ht="12.5" customHeight="1">
      <c r="A76" s="4" t="s">
        <v>44</v>
      </c>
      <c r="F76" s="36"/>
      <c r="G76" s="36"/>
      <c r="H76" s="36"/>
      <c r="I76" s="36"/>
      <c r="J76" s="36"/>
      <c r="K76" s="36"/>
      <c r="L76" s="36"/>
      <c r="M76" s="36"/>
      <c r="N76" s="36"/>
      <c r="O76" s="36"/>
      <c r="P76" s="36"/>
      <c r="Q76" s="36"/>
      <c r="R76" s="36"/>
      <c r="S76" s="36"/>
      <c r="X76" s="28"/>
      <c r="Y76" s="28"/>
      <c r="Z76" s="28"/>
      <c r="AA76" s="28"/>
      <c r="AB76" s="28"/>
      <c r="AC76" s="28"/>
      <c r="AD76" s="28"/>
      <c r="AE76" s="28"/>
      <c r="AF76" s="28"/>
      <c r="AG76" s="28"/>
      <c r="AH76" s="28"/>
      <c r="AI76" s="28"/>
      <c r="AK76" s="28"/>
      <c r="AL76" s="28"/>
    </row>
    <row r="77" spans="1:38" ht="12.5" customHeight="1">
      <c r="B77" s="13" t="s">
        <v>23</v>
      </c>
      <c r="F77" s="36">
        <f t="shared" ref="F77:Q77" si="47">100 * F33/F$89</f>
        <v>0</v>
      </c>
      <c r="G77" s="36">
        <f t="shared" si="47"/>
        <v>0</v>
      </c>
      <c r="H77" s="36">
        <f t="shared" si="47"/>
        <v>0</v>
      </c>
      <c r="I77" s="36">
        <f t="shared" si="47"/>
        <v>0.68870596730670253</v>
      </c>
      <c r="J77" s="36">
        <f t="shared" si="47"/>
        <v>0.65654450933020758</v>
      </c>
      <c r="K77" s="36">
        <f t="shared" si="47"/>
        <v>0.61460767790883708</v>
      </c>
      <c r="L77" s="36">
        <f t="shared" si="47"/>
        <v>0.58317259905035834</v>
      </c>
      <c r="M77" s="36">
        <f t="shared" si="47"/>
        <v>0.55644284605951666</v>
      </c>
      <c r="N77" s="36">
        <f t="shared" si="47"/>
        <v>0.53201054241182866</v>
      </c>
      <c r="O77" s="36">
        <f t="shared" si="47"/>
        <v>0.50885057964373104</v>
      </c>
      <c r="P77" s="36">
        <f t="shared" si="47"/>
        <v>0.48758455013899632</v>
      </c>
      <c r="Q77" s="36">
        <f t="shared" si="47"/>
        <v>0.46766239744190624</v>
      </c>
      <c r="R77" s="36">
        <f t="shared" ref="R77:R78" si="48">100 * SUM(H33:L33) / SUM(H$89:L$89)</f>
        <v>0.51797070512212762</v>
      </c>
      <c r="S77" s="36">
        <f t="shared" ref="S77:S78" si="49">100 * SUM(H33:Q33)/SUM(H$89:Q$89)</f>
        <v>0.51271327677068068</v>
      </c>
      <c r="X77" s="28"/>
      <c r="Y77" s="28"/>
      <c r="Z77" s="28"/>
      <c r="AA77" s="28"/>
      <c r="AB77" s="28"/>
      <c r="AC77" s="28"/>
      <c r="AD77" s="28"/>
      <c r="AE77" s="28"/>
      <c r="AF77" s="28"/>
      <c r="AG77" s="28"/>
      <c r="AH77" s="28"/>
      <c r="AI77" s="28"/>
      <c r="AK77" s="28"/>
      <c r="AL77" s="28"/>
    </row>
    <row r="78" spans="1:38" ht="12.5" customHeight="1">
      <c r="B78" s="13" t="s">
        <v>24</v>
      </c>
      <c r="F78" s="36">
        <f t="shared" ref="F78:Q78" si="50">100 * F34/F$89</f>
        <v>0</v>
      </c>
      <c r="G78" s="36">
        <f t="shared" si="50"/>
        <v>0</v>
      </c>
      <c r="H78" s="36">
        <f t="shared" si="50"/>
        <v>0</v>
      </c>
      <c r="I78" s="36">
        <f t="shared" si="50"/>
        <v>6.8181890763363544E-3</v>
      </c>
      <c r="J78" s="36">
        <f t="shared" si="50"/>
        <v>1.8448900712178831E-2</v>
      </c>
      <c r="K78" s="36">
        <f t="shared" si="50"/>
        <v>3.4049265356149577E-2</v>
      </c>
      <c r="L78" s="36">
        <f t="shared" si="50"/>
        <v>6.5373648353545172E-2</v>
      </c>
      <c r="M78" s="36">
        <f t="shared" si="50"/>
        <v>0.10021535657531896</v>
      </c>
      <c r="N78" s="36">
        <f t="shared" si="50"/>
        <v>0.13023618078241564</v>
      </c>
      <c r="O78" s="36">
        <f t="shared" si="50"/>
        <v>0.15804899003734285</v>
      </c>
      <c r="P78" s="36">
        <f t="shared" si="50"/>
        <v>0.18450199377259621</v>
      </c>
      <c r="Q78" s="36">
        <f t="shared" si="50"/>
        <v>0.20969981901295076</v>
      </c>
      <c r="R78" s="36">
        <f t="shared" si="48"/>
        <v>2.6610744975649303E-2</v>
      </c>
      <c r="S78" s="36">
        <f t="shared" si="49"/>
        <v>0.10070828118613437</v>
      </c>
      <c r="X78" s="28"/>
      <c r="Y78" s="28"/>
      <c r="Z78" s="28"/>
      <c r="AA78" s="28"/>
      <c r="AB78" s="28"/>
      <c r="AC78" s="28"/>
      <c r="AD78" s="28"/>
      <c r="AE78" s="28"/>
      <c r="AF78" s="28"/>
      <c r="AG78" s="28"/>
      <c r="AH78" s="28"/>
      <c r="AI78" s="28"/>
      <c r="AK78" s="28"/>
      <c r="AL78" s="28"/>
    </row>
    <row r="79" spans="1:38" ht="3" customHeight="1">
      <c r="B79" s="13"/>
      <c r="F79" s="39" t="s">
        <v>25</v>
      </c>
      <c r="G79" s="39" t="s">
        <v>25</v>
      </c>
      <c r="H79" s="39" t="s">
        <v>25</v>
      </c>
      <c r="I79" s="39" t="s">
        <v>25</v>
      </c>
      <c r="J79" s="39" t="s">
        <v>25</v>
      </c>
      <c r="K79" s="39" t="s">
        <v>25</v>
      </c>
      <c r="L79" s="39" t="s">
        <v>25</v>
      </c>
      <c r="M79" s="39" t="s">
        <v>25</v>
      </c>
      <c r="N79" s="39" t="s">
        <v>25</v>
      </c>
      <c r="O79" s="39" t="s">
        <v>25</v>
      </c>
      <c r="P79" s="39" t="s">
        <v>25</v>
      </c>
      <c r="Q79" s="39" t="s">
        <v>25</v>
      </c>
      <c r="R79" s="39" t="s">
        <v>25</v>
      </c>
      <c r="S79" s="39" t="s">
        <v>25</v>
      </c>
      <c r="X79" s="28"/>
      <c r="Y79" s="28"/>
      <c r="Z79" s="28"/>
      <c r="AA79" s="28"/>
      <c r="AB79" s="28"/>
      <c r="AC79" s="28"/>
      <c r="AD79" s="28"/>
      <c r="AE79" s="28"/>
      <c r="AF79" s="28"/>
      <c r="AG79" s="28"/>
      <c r="AH79" s="28"/>
      <c r="AI79" s="28"/>
      <c r="AK79" s="28"/>
      <c r="AL79" s="28"/>
    </row>
    <row r="80" spans="1:38" ht="12.5" customHeight="1">
      <c r="B80" s="13"/>
      <c r="C80" s="4" t="s">
        <v>28</v>
      </c>
      <c r="F80" s="36">
        <f t="shared" ref="F80:Q80" si="51">100 * F36/F$89</f>
        <v>0</v>
      </c>
      <c r="G80" s="36">
        <f t="shared" si="51"/>
        <v>0</v>
      </c>
      <c r="H80" s="36">
        <f t="shared" si="51"/>
        <v>0</v>
      </c>
      <c r="I80" s="36">
        <f t="shared" si="51"/>
        <v>0.69552415638303888</v>
      </c>
      <c r="J80" s="36">
        <f t="shared" si="51"/>
        <v>0.67499341004238644</v>
      </c>
      <c r="K80" s="36">
        <f t="shared" si="51"/>
        <v>0.64865694326498657</v>
      </c>
      <c r="L80" s="36">
        <f t="shared" si="51"/>
        <v>0.64854624740390343</v>
      </c>
      <c r="M80" s="36">
        <f t="shared" si="51"/>
        <v>0.65665820263483576</v>
      </c>
      <c r="N80" s="36">
        <f t="shared" si="51"/>
        <v>0.66224672319424427</v>
      </c>
      <c r="O80" s="36">
        <f t="shared" si="51"/>
        <v>0.66689956968107378</v>
      </c>
      <c r="P80" s="36">
        <f t="shared" si="51"/>
        <v>0.6720865439115925</v>
      </c>
      <c r="Q80" s="36">
        <f t="shared" si="51"/>
        <v>0.67736221645485695</v>
      </c>
      <c r="R80" s="36">
        <f>100 * SUM(H36:L36) / SUM(H$89:L$89)</f>
        <v>0.54458145009777681</v>
      </c>
      <c r="S80" s="36">
        <f>100 * SUM(H36:Q36)/SUM(H$89:Q$89)</f>
        <v>0.61342155795681486</v>
      </c>
      <c r="X80" s="28"/>
      <c r="Y80" s="28"/>
      <c r="Z80" s="28"/>
      <c r="AA80" s="28"/>
      <c r="AB80" s="28"/>
      <c r="AC80" s="28"/>
      <c r="AD80" s="28"/>
      <c r="AE80" s="28"/>
      <c r="AF80" s="28"/>
      <c r="AG80" s="28"/>
      <c r="AH80" s="28"/>
      <c r="AI80" s="28"/>
      <c r="AK80" s="28"/>
      <c r="AL80" s="28"/>
    </row>
    <row r="81" spans="1:38" ht="8" customHeight="1">
      <c r="F81" s="36"/>
      <c r="G81" s="36"/>
      <c r="H81" s="36"/>
      <c r="I81" s="36"/>
      <c r="J81" s="36"/>
      <c r="K81" s="36"/>
      <c r="L81" s="36"/>
      <c r="M81" s="36"/>
      <c r="N81" s="36"/>
      <c r="O81" s="36"/>
      <c r="P81" s="36"/>
      <c r="Q81" s="36"/>
      <c r="R81" s="36"/>
      <c r="S81" s="36"/>
      <c r="X81" s="28"/>
      <c r="Y81" s="28"/>
      <c r="Z81" s="28"/>
      <c r="AA81" s="28"/>
      <c r="AB81" s="28"/>
      <c r="AC81" s="28"/>
      <c r="AD81" s="28"/>
      <c r="AE81" s="28"/>
      <c r="AF81" s="28"/>
      <c r="AG81" s="28"/>
      <c r="AH81" s="28"/>
      <c r="AI81" s="28"/>
      <c r="AK81" s="28"/>
      <c r="AL81" s="28"/>
    </row>
    <row r="82" spans="1:38" ht="12.5" customHeight="1">
      <c r="A82" s="4" t="s">
        <v>29</v>
      </c>
      <c r="F82" s="36">
        <f t="shared" ref="F82:Q82" si="52">100 * F38/F$89</f>
        <v>-8.9135200720773771</v>
      </c>
      <c r="G82" s="36">
        <f t="shared" si="52"/>
        <v>-8.503183001952781</v>
      </c>
      <c r="H82" s="36">
        <f t="shared" si="52"/>
        <v>-6.2132903107457684</v>
      </c>
      <c r="I82" s="36">
        <f t="shared" si="52"/>
        <v>-3.1547524844224597</v>
      </c>
      <c r="J82" s="36">
        <f t="shared" si="52"/>
        <v>-1.5617177366519803</v>
      </c>
      <c r="K82" s="36">
        <f t="shared" si="52"/>
        <v>-1.1285350301370627</v>
      </c>
      <c r="L82" s="36">
        <f t="shared" si="52"/>
        <v>-1.4572907888641242</v>
      </c>
      <c r="M82" s="36">
        <f t="shared" si="52"/>
        <v>-1.1509442092491218</v>
      </c>
      <c r="N82" s="36">
        <f t="shared" si="52"/>
        <v>-1.0058296726456628</v>
      </c>
      <c r="O82" s="36">
        <f t="shared" si="52"/>
        <v>-1.1813615327972056</v>
      </c>
      <c r="P82" s="36">
        <f t="shared" si="52"/>
        <v>-1.2098284681936149</v>
      </c>
      <c r="Q82" s="36">
        <f t="shared" si="52"/>
        <v>-1.1695791000056894</v>
      </c>
      <c r="R82" s="36">
        <f>100 * SUM(H38:L38) / SUM(H$89:L$89)</f>
        <v>-2.5933892531868619</v>
      </c>
      <c r="S82" s="36">
        <f>100 * SUM(H38:Q38)/SUM(H$89:Q$89)</f>
        <v>-1.7825400942072718</v>
      </c>
    </row>
    <row r="83" spans="1:38" ht="8" customHeight="1">
      <c r="F83" s="36"/>
      <c r="G83" s="36"/>
      <c r="H83" s="36"/>
      <c r="I83" s="36"/>
      <c r="J83" s="36"/>
      <c r="K83" s="36"/>
      <c r="L83" s="36"/>
      <c r="M83" s="36"/>
      <c r="N83" s="36"/>
      <c r="O83" s="36"/>
      <c r="P83" s="36"/>
      <c r="Q83" s="36"/>
      <c r="R83" s="36"/>
      <c r="S83" s="36"/>
    </row>
    <row r="84" spans="1:38" ht="13.5" customHeight="1">
      <c r="A84" s="4" t="s">
        <v>30</v>
      </c>
      <c r="F84" s="36"/>
      <c r="G84" s="36"/>
      <c r="H84" s="36"/>
      <c r="I84" s="36"/>
      <c r="J84" s="36"/>
      <c r="K84" s="36"/>
      <c r="L84" s="36"/>
      <c r="M84" s="36"/>
      <c r="N84" s="36"/>
      <c r="O84" s="36"/>
      <c r="P84" s="36"/>
      <c r="Q84" s="36"/>
      <c r="R84" s="36"/>
      <c r="S84" s="36"/>
    </row>
    <row r="85" spans="1:38" ht="12.5" customHeight="1">
      <c r="A85" s="203" t="s">
        <v>31</v>
      </c>
      <c r="B85" s="204"/>
      <c r="C85" s="204"/>
      <c r="D85" s="204"/>
      <c r="E85" s="27"/>
      <c r="F85" s="36">
        <f t="shared" ref="F85:Q85" si="53">100 * F41/F$89</f>
        <v>62.148695464920984</v>
      </c>
      <c r="G85" s="36">
        <f t="shared" si="53"/>
        <v>67.333966818129113</v>
      </c>
      <c r="H85" s="36">
        <f t="shared" si="53"/>
        <v>71.20349778804345</v>
      </c>
      <c r="I85" s="36">
        <f t="shared" si="53"/>
        <v>72.758034721886162</v>
      </c>
      <c r="J85" s="36">
        <f t="shared" si="53"/>
        <v>71.56780802922097</v>
      </c>
      <c r="K85" s="36">
        <f t="shared" si="53"/>
        <v>68.731577161049259</v>
      </c>
      <c r="L85" s="36">
        <f t="shared" si="53"/>
        <v>67.189516500967486</v>
      </c>
      <c r="M85" s="36">
        <f t="shared" si="53"/>
        <v>65.753955732775381</v>
      </c>
      <c r="N85" s="36">
        <f t="shared" si="53"/>
        <v>64.319206741717878</v>
      </c>
      <c r="O85" s="36">
        <f t="shared" si="53"/>
        <v>63.103154625829831</v>
      </c>
      <c r="P85" s="36">
        <f t="shared" si="53"/>
        <v>62.042813881088826</v>
      </c>
      <c r="Q85" s="36">
        <f t="shared" si="53"/>
        <v>61.020414268344865</v>
      </c>
      <c r="R85" s="40" t="s">
        <v>32</v>
      </c>
      <c r="S85" s="40" t="s">
        <v>32</v>
      </c>
    </row>
    <row r="86" spans="1:38" ht="8" customHeight="1">
      <c r="B86" s="27"/>
      <c r="C86" s="27"/>
      <c r="D86" s="27"/>
      <c r="E86" s="27"/>
      <c r="F86" s="36"/>
      <c r="G86" s="36"/>
      <c r="H86" s="36"/>
      <c r="I86" s="36"/>
      <c r="J86" s="36"/>
      <c r="K86" s="36"/>
      <c r="L86" s="36"/>
      <c r="M86" s="36"/>
      <c r="N86" s="36"/>
      <c r="O86" s="36"/>
      <c r="P86" s="36"/>
      <c r="Q86" s="36"/>
      <c r="R86" s="41"/>
      <c r="S86" s="41"/>
    </row>
    <row r="87" spans="1:38" ht="11.25" customHeight="1">
      <c r="A87" s="203" t="s">
        <v>34</v>
      </c>
      <c r="B87" s="204"/>
      <c r="C87" s="204"/>
      <c r="D87" s="204"/>
      <c r="E87" s="27"/>
      <c r="F87" s="21"/>
      <c r="G87" s="21"/>
      <c r="H87" s="21"/>
      <c r="I87" s="21"/>
      <c r="J87" s="21"/>
      <c r="K87" s="21"/>
      <c r="L87" s="21"/>
      <c r="M87" s="21"/>
      <c r="N87" s="21"/>
      <c r="O87" s="21"/>
      <c r="P87" s="21"/>
      <c r="Q87" s="21"/>
      <c r="R87" s="21"/>
      <c r="S87" s="21"/>
      <c r="X87" s="28"/>
      <c r="Y87" s="28"/>
      <c r="Z87" s="28"/>
      <c r="AA87" s="28"/>
      <c r="AB87" s="28"/>
      <c r="AC87" s="28"/>
      <c r="AD87" s="28"/>
      <c r="AE87" s="28"/>
      <c r="AF87" s="28"/>
      <c r="AG87" s="28"/>
      <c r="AH87" s="28"/>
      <c r="AI87" s="28"/>
      <c r="AK87" s="28"/>
      <c r="AL87" s="28"/>
    </row>
    <row r="88" spans="1:38" ht="11.25" customHeight="1">
      <c r="A88" s="4" t="s">
        <v>35</v>
      </c>
      <c r="B88" s="27"/>
      <c r="C88" s="27"/>
      <c r="D88" s="27"/>
      <c r="E88" s="27"/>
      <c r="F88" s="21"/>
      <c r="G88" s="21"/>
      <c r="H88" s="21"/>
      <c r="I88" s="21"/>
      <c r="J88" s="21"/>
      <c r="K88" s="21"/>
      <c r="L88" s="21"/>
      <c r="M88" s="21"/>
      <c r="N88" s="21"/>
      <c r="O88" s="21"/>
      <c r="P88" s="21"/>
      <c r="Q88" s="21"/>
      <c r="R88" s="21"/>
      <c r="S88" s="21"/>
      <c r="X88" s="28"/>
      <c r="Y88" s="28"/>
      <c r="Z88" s="28"/>
      <c r="AA88" s="28"/>
      <c r="AB88" s="28"/>
      <c r="AC88" s="28"/>
      <c r="AD88" s="28"/>
      <c r="AE88" s="28"/>
      <c r="AF88" s="28"/>
      <c r="AG88" s="28"/>
      <c r="AH88" s="28"/>
      <c r="AI88" s="28"/>
      <c r="AK88" s="28"/>
      <c r="AL88" s="28"/>
    </row>
    <row r="89" spans="1:38" ht="11.25" customHeight="1">
      <c r="A89" s="203" t="s">
        <v>36</v>
      </c>
      <c r="B89" s="204"/>
      <c r="C89" s="204"/>
      <c r="D89" s="204"/>
      <c r="E89" s="27"/>
      <c r="F89" s="21">
        <v>14511.874999999998</v>
      </c>
      <c r="G89" s="21">
        <v>15095.075101749999</v>
      </c>
      <c r="H89" s="21">
        <v>15663.454786999999</v>
      </c>
      <c r="I89" s="21">
        <v>16181.564454249999</v>
      </c>
      <c r="J89" s="21">
        <v>16974.233797749999</v>
      </c>
      <c r="K89" s="21">
        <v>18132.44513625</v>
      </c>
      <c r="L89" s="21">
        <v>19109.848470500001</v>
      </c>
      <c r="M89" s="21">
        <v>20027.825101750001</v>
      </c>
      <c r="N89" s="21">
        <v>20947.592409500001</v>
      </c>
      <c r="O89" s="21">
        <v>21901.006790249998</v>
      </c>
      <c r="P89" s="21">
        <v>22856.220519750001</v>
      </c>
      <c r="Q89" s="21">
        <v>23829.882541250001</v>
      </c>
      <c r="R89" s="21">
        <v>86061.546645750001</v>
      </c>
      <c r="S89" s="21">
        <v>195624.07400825</v>
      </c>
      <c r="X89" s="28"/>
      <c r="Y89" s="28"/>
      <c r="Z89" s="28"/>
      <c r="AA89" s="28"/>
      <c r="AB89" s="28"/>
      <c r="AC89" s="28"/>
      <c r="AD89" s="28"/>
      <c r="AE89" s="28"/>
      <c r="AF89" s="28"/>
      <c r="AG89" s="28"/>
      <c r="AH89" s="28"/>
      <c r="AI89" s="28"/>
      <c r="AK89" s="28"/>
      <c r="AL89" s="28"/>
    </row>
    <row r="90" spans="1:38" ht="3" customHeight="1">
      <c r="A90" s="16"/>
      <c r="B90" s="16"/>
      <c r="C90" s="16"/>
      <c r="D90" s="42"/>
      <c r="E90" s="42"/>
      <c r="F90" s="42"/>
      <c r="G90" s="42"/>
      <c r="H90" s="42"/>
      <c r="I90" s="42"/>
      <c r="J90" s="42"/>
      <c r="K90" s="42"/>
      <c r="L90" s="42"/>
      <c r="M90" s="42"/>
      <c r="N90" s="42"/>
      <c r="O90" s="42"/>
      <c r="P90" s="42"/>
      <c r="Q90" s="42"/>
      <c r="R90" s="42"/>
      <c r="S90" s="42"/>
    </row>
    <row r="92" spans="1:38" s="3" customFormat="1" ht="11.75" customHeight="1">
      <c r="A92" s="203" t="s">
        <v>37</v>
      </c>
      <c r="B92" s="203"/>
      <c r="C92" s="203"/>
      <c r="D92" s="203"/>
      <c r="E92" s="203"/>
      <c r="F92" s="203"/>
      <c r="G92" s="203"/>
      <c r="H92" s="203"/>
      <c r="I92" s="203"/>
      <c r="J92" s="203"/>
      <c r="K92" s="203"/>
      <c r="L92" s="203"/>
      <c r="M92" s="203"/>
      <c r="N92" s="203"/>
      <c r="O92" s="203"/>
      <c r="P92" s="203"/>
      <c r="Q92" s="203"/>
      <c r="R92" s="203"/>
      <c r="S92" s="203"/>
      <c r="W92" s="43"/>
      <c r="X92" s="43"/>
      <c r="Y92" s="43"/>
      <c r="Z92" s="43"/>
      <c r="AA92" s="43"/>
      <c r="AB92" s="43"/>
      <c r="AC92" s="43"/>
      <c r="AD92" s="43"/>
      <c r="AE92" s="43"/>
      <c r="AF92" s="43"/>
      <c r="AG92" s="43"/>
      <c r="AH92" s="43"/>
      <c r="AI92" s="43"/>
      <c r="AJ92" s="43"/>
      <c r="AK92" s="43"/>
      <c r="AL92" s="43"/>
    </row>
    <row r="93" spans="1:38" ht="11.75" customHeight="1">
      <c r="W93" s="44"/>
      <c r="X93" s="44"/>
      <c r="Y93" s="44"/>
      <c r="Z93" s="44"/>
      <c r="AA93" s="44"/>
      <c r="AB93" s="44"/>
      <c r="AC93" s="44"/>
      <c r="AD93" s="44"/>
      <c r="AE93" s="44"/>
      <c r="AF93" s="44"/>
      <c r="AG93" s="44"/>
      <c r="AH93" s="44"/>
      <c r="AI93" s="44"/>
      <c r="AJ93" s="44"/>
      <c r="AK93" s="44"/>
      <c r="AL93" s="44"/>
    </row>
    <row r="94" spans="1:38" ht="11.75" customHeight="1">
      <c r="A94" s="203" t="s">
        <v>38</v>
      </c>
      <c r="B94" s="208"/>
      <c r="C94" s="208"/>
      <c r="D94" s="208"/>
      <c r="E94" s="208"/>
      <c r="F94" s="208"/>
      <c r="G94" s="208"/>
      <c r="H94" s="208"/>
      <c r="I94" s="208"/>
      <c r="J94" s="208"/>
      <c r="K94" s="208"/>
      <c r="L94" s="208"/>
      <c r="M94" s="208"/>
      <c r="N94" s="208"/>
      <c r="O94" s="208"/>
      <c r="P94" s="208"/>
      <c r="Q94" s="208"/>
      <c r="R94" s="208"/>
      <c r="S94" s="208"/>
    </row>
    <row r="95" spans="1:38" s="45" customFormat="1" ht="11.75" customHeight="1"/>
    <row r="96" spans="1:38" ht="11.75" customHeight="1">
      <c r="A96" s="209" t="s">
        <v>39</v>
      </c>
      <c r="B96" s="210"/>
      <c r="C96" s="210"/>
      <c r="D96" s="210"/>
      <c r="E96" s="210"/>
      <c r="F96" s="210"/>
      <c r="G96" s="210"/>
      <c r="H96" s="210"/>
      <c r="I96" s="210"/>
      <c r="J96" s="210"/>
      <c r="K96" s="210"/>
      <c r="L96" s="210"/>
      <c r="M96" s="210"/>
      <c r="N96" s="210"/>
      <c r="O96" s="210"/>
      <c r="P96" s="210"/>
      <c r="Q96" s="210"/>
      <c r="R96" s="210"/>
      <c r="S96" s="210"/>
    </row>
    <row r="97" spans="1:35" ht="11.75" customHeight="1">
      <c r="A97" s="210"/>
      <c r="B97" s="210"/>
      <c r="C97" s="210"/>
      <c r="D97" s="210"/>
      <c r="E97" s="210"/>
      <c r="F97" s="210"/>
      <c r="G97" s="210"/>
      <c r="H97" s="210"/>
      <c r="I97" s="210"/>
      <c r="J97" s="210"/>
      <c r="K97" s="210"/>
      <c r="L97" s="210"/>
      <c r="M97" s="210"/>
      <c r="N97" s="210"/>
      <c r="O97" s="210"/>
      <c r="P97" s="210"/>
      <c r="Q97" s="210"/>
      <c r="R97" s="210"/>
      <c r="S97" s="210"/>
    </row>
    <row r="98" spans="1:35" ht="11.75" customHeight="1">
      <c r="A98" s="210"/>
      <c r="B98" s="210"/>
      <c r="C98" s="210"/>
      <c r="D98" s="210"/>
      <c r="E98" s="210"/>
      <c r="F98" s="210"/>
      <c r="G98" s="210"/>
      <c r="H98" s="210"/>
      <c r="I98" s="210"/>
      <c r="J98" s="210"/>
      <c r="K98" s="210"/>
      <c r="L98" s="210"/>
      <c r="M98" s="210"/>
      <c r="N98" s="210"/>
      <c r="O98" s="210"/>
      <c r="P98" s="210"/>
      <c r="Q98" s="210"/>
      <c r="R98" s="210"/>
      <c r="S98" s="210"/>
    </row>
    <row r="99" spans="1:35" ht="11.75" customHeight="1">
      <c r="A99" s="210"/>
      <c r="B99" s="210"/>
      <c r="C99" s="210"/>
      <c r="D99" s="210"/>
      <c r="E99" s="210"/>
      <c r="F99" s="210"/>
      <c r="G99" s="210"/>
      <c r="H99" s="210"/>
      <c r="I99" s="210"/>
      <c r="J99" s="210"/>
      <c r="K99" s="210"/>
      <c r="L99" s="210"/>
      <c r="M99" s="210"/>
      <c r="N99" s="210"/>
      <c r="O99" s="210"/>
      <c r="P99" s="210"/>
      <c r="Q99" s="210"/>
      <c r="R99" s="210"/>
      <c r="S99" s="210"/>
    </row>
    <row r="100" spans="1:35" ht="11.75" customHeight="1">
      <c r="A100" s="210"/>
      <c r="B100" s="210"/>
      <c r="C100" s="210"/>
      <c r="D100" s="210"/>
      <c r="E100" s="210"/>
      <c r="F100" s="210"/>
      <c r="G100" s="210"/>
      <c r="H100" s="210"/>
      <c r="I100" s="210"/>
      <c r="J100" s="210"/>
      <c r="K100" s="210"/>
      <c r="L100" s="210"/>
      <c r="M100" s="210"/>
      <c r="N100" s="210"/>
      <c r="O100" s="210"/>
      <c r="P100" s="210"/>
      <c r="Q100" s="210"/>
      <c r="R100" s="210"/>
      <c r="S100" s="210"/>
    </row>
    <row r="101" spans="1:35" ht="17.25" customHeight="1">
      <c r="A101" s="210"/>
      <c r="B101" s="210"/>
      <c r="C101" s="210"/>
      <c r="D101" s="210"/>
      <c r="E101" s="210"/>
      <c r="F101" s="210"/>
      <c r="G101" s="210"/>
      <c r="H101" s="210"/>
      <c r="I101" s="210"/>
      <c r="J101" s="210"/>
      <c r="K101" s="210"/>
      <c r="L101" s="210"/>
      <c r="M101" s="210"/>
      <c r="N101" s="210"/>
      <c r="O101" s="210"/>
      <c r="P101" s="210"/>
      <c r="Q101" s="210"/>
      <c r="R101" s="210"/>
      <c r="S101" s="210"/>
    </row>
    <row r="102" spans="1:35" ht="3.75" customHeight="1">
      <c r="A102" s="46"/>
      <c r="B102" s="46"/>
      <c r="C102" s="46"/>
      <c r="D102" s="46"/>
      <c r="E102" s="46"/>
      <c r="F102" s="46"/>
      <c r="G102" s="46"/>
      <c r="H102" s="46"/>
      <c r="I102" s="46"/>
      <c r="J102" s="46"/>
      <c r="K102" s="46"/>
      <c r="L102" s="46"/>
      <c r="M102" s="46"/>
      <c r="N102" s="46"/>
      <c r="O102" s="46"/>
      <c r="P102" s="46"/>
      <c r="Q102" s="46"/>
      <c r="R102" s="46"/>
      <c r="S102" s="46"/>
    </row>
    <row r="103" spans="1:35" ht="11.75" customHeight="1">
      <c r="A103" s="211" t="s">
        <v>40</v>
      </c>
      <c r="B103" s="211"/>
      <c r="C103" s="211"/>
      <c r="D103" s="211"/>
      <c r="E103" s="211"/>
      <c r="F103" s="211"/>
      <c r="G103" s="211"/>
      <c r="H103" s="211"/>
      <c r="I103" s="211"/>
      <c r="J103" s="211"/>
      <c r="K103" s="211"/>
      <c r="L103" s="211"/>
      <c r="M103" s="211"/>
      <c r="N103" s="211"/>
      <c r="O103" s="211"/>
      <c r="P103" s="211"/>
      <c r="Q103" s="211"/>
      <c r="R103" s="211"/>
      <c r="S103" s="46"/>
    </row>
    <row r="104" spans="1:35" ht="11.75" customHeight="1">
      <c r="A104" s="46"/>
      <c r="B104" s="46"/>
      <c r="C104" s="46"/>
      <c r="D104" s="46"/>
      <c r="E104" s="46"/>
      <c r="F104" s="46"/>
      <c r="G104" s="46"/>
      <c r="H104" s="46"/>
      <c r="I104" s="46"/>
      <c r="J104" s="46"/>
      <c r="K104" s="46"/>
      <c r="L104" s="46"/>
      <c r="M104" s="46"/>
      <c r="N104" s="46"/>
      <c r="O104" s="46"/>
      <c r="P104" s="46"/>
      <c r="Q104" s="46"/>
      <c r="R104" s="46"/>
      <c r="S104" s="46"/>
    </row>
    <row r="105" spans="1:35" ht="11.75" customHeight="1">
      <c r="A105" s="3" t="s">
        <v>41</v>
      </c>
      <c r="B105" s="3" t="s">
        <v>42</v>
      </c>
      <c r="C105" s="3"/>
      <c r="D105" s="43"/>
      <c r="E105" s="43"/>
      <c r="F105" s="43"/>
      <c r="G105" s="43"/>
      <c r="H105" s="43"/>
      <c r="I105" s="43"/>
      <c r="J105" s="43"/>
      <c r="K105" s="43"/>
      <c r="L105" s="43"/>
      <c r="M105" s="43"/>
      <c r="N105" s="43"/>
      <c r="O105" s="43"/>
      <c r="P105" s="43"/>
      <c r="Q105" s="43"/>
      <c r="R105" s="43"/>
      <c r="S105" s="43"/>
    </row>
    <row r="106" spans="1:35" ht="11.75" customHeight="1">
      <c r="D106" s="44"/>
      <c r="E106" s="44"/>
      <c r="F106" s="44"/>
      <c r="G106" s="44"/>
      <c r="H106" s="44"/>
      <c r="I106" s="44"/>
      <c r="J106" s="44"/>
      <c r="K106" s="44"/>
      <c r="L106" s="44"/>
      <c r="M106" s="44"/>
      <c r="N106" s="44"/>
      <c r="O106" s="44"/>
      <c r="P106" s="44"/>
      <c r="Q106" s="44"/>
      <c r="R106" s="44"/>
      <c r="S106" s="44"/>
      <c r="AF106" s="47"/>
    </row>
    <row r="110" spans="1:35" ht="11.75" customHeight="1">
      <c r="N110" s="47"/>
    </row>
    <row r="112" spans="1:35" ht="11.75" customHeight="1">
      <c r="Z112" s="48"/>
      <c r="AA112" s="48"/>
      <c r="AB112" s="48"/>
      <c r="AC112" s="48"/>
      <c r="AD112" s="48"/>
      <c r="AE112" s="48"/>
      <c r="AF112" s="48"/>
      <c r="AG112" s="48"/>
      <c r="AH112" s="48"/>
      <c r="AI112" s="48"/>
    </row>
  </sheetData>
  <mergeCells count="40">
    <mergeCell ref="A89:D89"/>
    <mergeCell ref="A92:S92"/>
    <mergeCell ref="A94:S94"/>
    <mergeCell ref="A96:S101"/>
    <mergeCell ref="A103:R103"/>
    <mergeCell ref="A87:D87"/>
    <mergeCell ref="C57:D57"/>
    <mergeCell ref="A61:D61"/>
    <mergeCell ref="B62:D62"/>
    <mergeCell ref="B63:D63"/>
    <mergeCell ref="B64:D64"/>
    <mergeCell ref="C66:D66"/>
    <mergeCell ref="A70:D70"/>
    <mergeCell ref="A72:D72"/>
    <mergeCell ref="B73:D73"/>
    <mergeCell ref="B74:D74"/>
    <mergeCell ref="A85:D85"/>
    <mergeCell ref="F50:S50"/>
    <mergeCell ref="A51:D51"/>
    <mergeCell ref="B52:D52"/>
    <mergeCell ref="B53:D53"/>
    <mergeCell ref="B54:D54"/>
    <mergeCell ref="B55:D55"/>
    <mergeCell ref="C22:D22"/>
    <mergeCell ref="A28:D28"/>
    <mergeCell ref="B29:D29"/>
    <mergeCell ref="B30:D30"/>
    <mergeCell ref="A40:D40"/>
    <mergeCell ref="R46:S46"/>
    <mergeCell ref="B11:D11"/>
    <mergeCell ref="C13:D13"/>
    <mergeCell ref="A17:D17"/>
    <mergeCell ref="B18:D18"/>
    <mergeCell ref="B19:D19"/>
    <mergeCell ref="B20:D20"/>
    <mergeCell ref="R4:S4"/>
    <mergeCell ref="A7:D7"/>
    <mergeCell ref="B8:D8"/>
    <mergeCell ref="B9:D9"/>
    <mergeCell ref="B10:D10"/>
  </mergeCells>
  <pageMargins left="0.5" right="0.5" top="0.5" bottom="0.5" header="0" footer="0"/>
  <pageSetup scale="97" orientation="portrait"/>
  <ignoredErrors>
    <ignoredError sqref="R8:S38 R52:S82" formulaRange="1"/>
  </ignoredErrors>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B124"/>
  <sheetViews>
    <sheetView showGridLines="0" topLeftCell="A43" zoomScale="140" zoomScaleNormal="140" zoomScalePageLayoutView="140" workbookViewId="0">
      <selection activeCell="F68" activeCellId="5" sqref="F34 F41 F47 F57 F69 F68"/>
    </sheetView>
  </sheetViews>
  <sheetFormatPr baseColWidth="10" defaultColWidth="11.33203125" defaultRowHeight="12" customHeight="1" x14ac:dyDescent="0"/>
  <cols>
    <col min="1" max="4" width="2" style="4" customWidth="1"/>
    <col min="5" max="5" width="16.6640625" style="4" customWidth="1"/>
    <col min="6" max="17" width="5.1640625" style="4" customWidth="1"/>
    <col min="18" max="19" width="6.33203125" style="4" customWidth="1"/>
    <col min="20" max="16384" width="11.33203125" style="4"/>
  </cols>
  <sheetData>
    <row r="1" spans="1:20" ht="12" customHeight="1">
      <c r="A1" s="50"/>
      <c r="B1" s="50"/>
      <c r="C1" s="51"/>
      <c r="D1" s="52"/>
      <c r="E1" s="52"/>
      <c r="F1" s="52"/>
      <c r="G1" s="52"/>
      <c r="H1" s="52"/>
      <c r="I1" s="52"/>
      <c r="J1" s="52"/>
      <c r="K1" s="52"/>
      <c r="L1" s="52"/>
      <c r="M1" s="52"/>
      <c r="N1" s="52"/>
      <c r="O1" s="52"/>
      <c r="P1" s="52"/>
      <c r="Q1" s="52"/>
      <c r="R1" s="52"/>
      <c r="S1" s="52"/>
      <c r="T1" s="53"/>
    </row>
    <row r="2" spans="1:20" ht="12" customHeight="1">
      <c r="A2" s="54" t="s">
        <v>57</v>
      </c>
      <c r="B2" s="55"/>
      <c r="C2" s="55"/>
      <c r="D2" s="55"/>
      <c r="E2" s="55"/>
      <c r="F2" s="56"/>
      <c r="G2" s="56"/>
      <c r="H2" s="56"/>
      <c r="I2" s="56"/>
      <c r="J2" s="56"/>
      <c r="K2" s="56"/>
      <c r="L2" s="56"/>
      <c r="M2" s="56"/>
      <c r="N2" s="56"/>
      <c r="O2" s="56"/>
      <c r="P2" s="56"/>
      <c r="Q2" s="16"/>
      <c r="R2" s="16"/>
      <c r="S2" s="16"/>
      <c r="T2" s="53"/>
    </row>
    <row r="3" spans="1:20" ht="12" customHeight="1">
      <c r="A3" s="57" t="s">
        <v>109</v>
      </c>
      <c r="B3" s="27"/>
      <c r="C3" s="27"/>
      <c r="D3" s="27"/>
      <c r="E3" s="27"/>
      <c r="F3" s="27"/>
      <c r="G3" s="27"/>
      <c r="H3" s="27"/>
      <c r="I3" s="27"/>
      <c r="J3" s="27"/>
      <c r="K3" s="27"/>
      <c r="L3" s="27"/>
      <c r="M3" s="27"/>
      <c r="N3" s="27"/>
      <c r="O3" s="27"/>
      <c r="P3" s="27"/>
      <c r="Q3" s="27"/>
      <c r="R3" s="27"/>
      <c r="S3" s="27"/>
      <c r="T3" s="53"/>
    </row>
    <row r="4" spans="1:20" ht="12" customHeight="1">
      <c r="A4" s="58" t="s">
        <v>58</v>
      </c>
      <c r="B4" s="27"/>
      <c r="C4" s="27"/>
      <c r="D4" s="27"/>
      <c r="E4" s="27"/>
      <c r="F4" s="27"/>
      <c r="G4" s="27"/>
      <c r="T4" s="53"/>
    </row>
    <row r="5" spans="1:20" ht="12.5" customHeight="1">
      <c r="C5" s="59"/>
      <c r="D5" s="59"/>
      <c r="E5" s="59"/>
      <c r="F5" s="59"/>
      <c r="G5" s="59"/>
      <c r="H5" s="59"/>
      <c r="I5" s="59"/>
      <c r="J5" s="59"/>
      <c r="K5" s="59"/>
      <c r="L5" s="59"/>
      <c r="M5" s="59"/>
      <c r="N5" s="59"/>
      <c r="O5" s="59"/>
      <c r="P5" s="59"/>
      <c r="R5" s="213" t="s">
        <v>1</v>
      </c>
      <c r="S5" s="202"/>
      <c r="T5" s="53"/>
    </row>
    <row r="6" spans="1:20" ht="12.5" customHeight="1">
      <c r="C6" s="19"/>
      <c r="D6" s="60"/>
      <c r="F6" s="14" t="s">
        <v>2</v>
      </c>
      <c r="G6" s="60"/>
      <c r="H6" s="53"/>
      <c r="I6" s="60"/>
      <c r="J6" s="53"/>
      <c r="Q6" s="53"/>
      <c r="R6" s="81" t="s">
        <v>3</v>
      </c>
      <c r="S6" s="81" t="s">
        <v>3</v>
      </c>
      <c r="T6" s="53"/>
    </row>
    <row r="7" spans="1:20" ht="12.5" customHeight="1">
      <c r="A7" s="16"/>
      <c r="B7" s="16"/>
      <c r="C7" s="17"/>
      <c r="D7" s="61"/>
      <c r="E7" s="61"/>
      <c r="F7" s="82">
        <v>2010</v>
      </c>
      <c r="G7" s="82">
        <v>2011</v>
      </c>
      <c r="H7" s="82">
        <v>2012</v>
      </c>
      <c r="I7" s="82">
        <v>2013</v>
      </c>
      <c r="J7" s="82">
        <v>2014</v>
      </c>
      <c r="K7" s="82">
        <v>2015</v>
      </c>
      <c r="L7" s="82">
        <v>2016</v>
      </c>
      <c r="M7" s="82">
        <v>2017</v>
      </c>
      <c r="N7" s="82">
        <v>2018</v>
      </c>
      <c r="O7" s="82">
        <v>2019</v>
      </c>
      <c r="P7" s="82">
        <v>2020</v>
      </c>
      <c r="Q7" s="82">
        <v>2021</v>
      </c>
      <c r="R7" s="83">
        <v>2016</v>
      </c>
      <c r="S7" s="83">
        <v>2021</v>
      </c>
      <c r="T7" s="53"/>
    </row>
    <row r="8" spans="1:20" s="3" customFormat="1" ht="3" customHeight="1">
      <c r="C8" s="62"/>
      <c r="D8" s="62"/>
      <c r="E8" s="62"/>
      <c r="F8" s="63"/>
      <c r="G8" s="63"/>
      <c r="H8" s="63"/>
      <c r="I8" s="63"/>
      <c r="J8" s="63"/>
      <c r="K8" s="63"/>
      <c r="L8" s="63"/>
      <c r="M8" s="63"/>
      <c r="N8" s="63"/>
      <c r="O8" s="63"/>
      <c r="P8" s="63"/>
      <c r="Q8" s="63"/>
      <c r="R8" s="63"/>
      <c r="S8" s="63"/>
      <c r="T8" s="64"/>
    </row>
    <row r="9" spans="1:20" ht="12.5" customHeight="1">
      <c r="A9" s="58" t="s">
        <v>59</v>
      </c>
      <c r="B9" s="65"/>
      <c r="C9" s="65"/>
      <c r="D9" s="65"/>
      <c r="E9" s="65"/>
      <c r="F9" s="68">
        <v>700.75199999999995</v>
      </c>
      <c r="G9" s="68">
        <v>725.59100000000001</v>
      </c>
      <c r="H9" s="68">
        <v>768.67600000000004</v>
      </c>
      <c r="I9" s="68">
        <v>811.82100000000003</v>
      </c>
      <c r="J9" s="68">
        <v>853.28800000000001</v>
      </c>
      <c r="K9" s="68">
        <v>896.74599999999998</v>
      </c>
      <c r="L9" s="68">
        <v>945.46900000000005</v>
      </c>
      <c r="M9" s="68">
        <v>1001.3869999999999</v>
      </c>
      <c r="N9" s="68">
        <v>1063.357</v>
      </c>
      <c r="O9" s="68">
        <v>1131.0170000000001</v>
      </c>
      <c r="P9" s="68">
        <v>1202.6780000000001</v>
      </c>
      <c r="Q9" s="68">
        <v>1276.0809999999999</v>
      </c>
      <c r="R9" s="132">
        <f>SUM(H9:L9)</f>
        <v>4276</v>
      </c>
      <c r="S9" s="132">
        <f>SUM(H9:Q9)</f>
        <v>9950.52</v>
      </c>
      <c r="T9" s="53"/>
    </row>
    <row r="10" spans="1:20" ht="8" customHeight="1">
      <c r="A10" s="58"/>
      <c r="B10" s="58"/>
      <c r="C10" s="58"/>
      <c r="D10" s="58"/>
      <c r="E10" s="58"/>
      <c r="F10" s="68"/>
      <c r="G10" s="68"/>
      <c r="H10" s="68"/>
      <c r="I10" s="68"/>
      <c r="J10" s="68"/>
      <c r="K10" s="68"/>
      <c r="L10" s="68"/>
      <c r="M10" s="68"/>
      <c r="N10" s="68"/>
      <c r="O10" s="68"/>
      <c r="P10" s="68"/>
      <c r="Q10" s="68"/>
      <c r="R10" s="132"/>
      <c r="S10" s="132"/>
      <c r="T10" s="53"/>
    </row>
    <row r="11" spans="1:20" ht="12.25" customHeight="1">
      <c r="A11" s="58" t="s">
        <v>60</v>
      </c>
      <c r="B11" s="58"/>
      <c r="C11" s="58"/>
      <c r="D11" s="58"/>
      <c r="E11" s="58"/>
      <c r="F11" s="68"/>
      <c r="G11" s="68"/>
      <c r="H11" s="68"/>
      <c r="I11" s="68"/>
      <c r="J11" s="68"/>
      <c r="K11" s="68"/>
      <c r="L11" s="68"/>
      <c r="M11" s="68"/>
      <c r="N11" s="68"/>
      <c r="O11" s="68"/>
      <c r="P11" s="68"/>
      <c r="Q11" s="68"/>
      <c r="R11" s="132"/>
      <c r="S11" s="132"/>
      <c r="T11" s="53"/>
    </row>
    <row r="12" spans="1:20" ht="12.5" customHeight="1">
      <c r="A12" s="58"/>
      <c r="B12" s="65" t="s">
        <v>110</v>
      </c>
      <c r="C12" s="65"/>
      <c r="D12" s="65"/>
      <c r="E12" s="65"/>
      <c r="F12" s="68">
        <v>520.48599999999999</v>
      </c>
      <c r="G12" s="68">
        <v>555.43399999999997</v>
      </c>
      <c r="H12" s="68">
        <v>555.32100000000003</v>
      </c>
      <c r="I12" s="68">
        <v>597.82899999999995</v>
      </c>
      <c r="J12" s="68">
        <v>631.62</v>
      </c>
      <c r="K12" s="68">
        <v>662.07799999999997</v>
      </c>
      <c r="L12" s="68">
        <v>717.59</v>
      </c>
      <c r="M12" s="68">
        <v>746.47</v>
      </c>
      <c r="N12" s="68">
        <v>776.779</v>
      </c>
      <c r="O12" s="68">
        <v>844.66300000000001</v>
      </c>
      <c r="P12" s="68">
        <v>902.58900000000006</v>
      </c>
      <c r="Q12" s="68">
        <v>966.14</v>
      </c>
      <c r="R12" s="132">
        <f t="shared" ref="R12:R13" si="0">SUM(H12:L12)</f>
        <v>3164.4380000000001</v>
      </c>
      <c r="S12" s="132">
        <f t="shared" ref="S12:S13" si="1">SUM(H12:Q12)</f>
        <v>7401.0790000000006</v>
      </c>
      <c r="T12" s="53"/>
    </row>
    <row r="13" spans="1:20" ht="12.5" customHeight="1">
      <c r="B13" s="58" t="s">
        <v>61</v>
      </c>
      <c r="C13" s="65"/>
      <c r="D13" s="65"/>
      <c r="E13" s="65"/>
      <c r="F13" s="68">
        <v>272.77100000000002</v>
      </c>
      <c r="G13" s="68">
        <v>274.399</v>
      </c>
      <c r="H13" s="68">
        <v>259.43599999999998</v>
      </c>
      <c r="I13" s="68">
        <v>275.935</v>
      </c>
      <c r="J13" s="68">
        <v>324.53100000000001</v>
      </c>
      <c r="K13" s="68">
        <v>364.21300000000002</v>
      </c>
      <c r="L13" s="68">
        <v>403.67700000000002</v>
      </c>
      <c r="M13" s="68">
        <v>430.29399999999998</v>
      </c>
      <c r="N13" s="68">
        <v>455.18599999999998</v>
      </c>
      <c r="O13" s="68">
        <v>486.26600000000002</v>
      </c>
      <c r="P13" s="68">
        <v>520.06799999999998</v>
      </c>
      <c r="Q13" s="68">
        <v>561.36500000000001</v>
      </c>
      <c r="R13" s="132">
        <f t="shared" si="0"/>
        <v>1627.7919999999999</v>
      </c>
      <c r="S13" s="132">
        <f t="shared" si="1"/>
        <v>4080.9709999999995</v>
      </c>
      <c r="T13" s="53"/>
    </row>
    <row r="14" spans="1:20" ht="12.5" customHeight="1">
      <c r="A14" s="58"/>
      <c r="B14" s="65" t="s">
        <v>62</v>
      </c>
      <c r="D14" s="65"/>
      <c r="E14" s="65"/>
      <c r="F14" s="68"/>
      <c r="G14" s="68"/>
      <c r="H14" s="68"/>
      <c r="I14" s="68"/>
      <c r="J14" s="68"/>
      <c r="K14" s="68"/>
      <c r="L14" s="68"/>
      <c r="M14" s="68"/>
      <c r="N14" s="68"/>
      <c r="O14" s="68"/>
      <c r="P14" s="68"/>
      <c r="Q14" s="68"/>
      <c r="R14" s="132"/>
      <c r="S14" s="132"/>
      <c r="T14" s="53"/>
    </row>
    <row r="15" spans="1:20" ht="12.5" customHeight="1">
      <c r="A15" s="58"/>
      <c r="B15" s="65"/>
      <c r="C15" s="65" t="s">
        <v>63</v>
      </c>
      <c r="E15" s="65"/>
      <c r="R15" s="136"/>
      <c r="S15" s="136"/>
      <c r="T15" s="53"/>
    </row>
    <row r="16" spans="1:20" ht="12.5" customHeight="1">
      <c r="A16" s="58"/>
      <c r="B16" s="65"/>
      <c r="C16" s="65" t="s">
        <v>64</v>
      </c>
      <c r="E16" s="65"/>
      <c r="F16" s="68">
        <v>1E-3</v>
      </c>
      <c r="G16" s="68">
        <v>2.3E-2</v>
      </c>
      <c r="H16" s="68">
        <v>0.57499999999999996</v>
      </c>
      <c r="I16" s="68">
        <v>0.83799999999999997</v>
      </c>
      <c r="J16" s="68">
        <v>16.201000000000001</v>
      </c>
      <c r="K16" s="68">
        <v>34.533000000000001</v>
      </c>
      <c r="L16" s="68">
        <v>56.284999999999997</v>
      </c>
      <c r="M16" s="68">
        <v>70.385999999999996</v>
      </c>
      <c r="N16" s="68">
        <v>78.861999999999995</v>
      </c>
      <c r="O16" s="68">
        <v>84.9</v>
      </c>
      <c r="P16" s="68">
        <v>90.488</v>
      </c>
      <c r="Q16" s="68">
        <v>96.353999999999999</v>
      </c>
      <c r="R16" s="132">
        <f t="shared" ref="R16:R17" si="2">SUM(H16:L16)</f>
        <v>108.432</v>
      </c>
      <c r="S16" s="132">
        <f t="shared" ref="S16:S17" si="3">SUM(H16:Q16)</f>
        <v>529.42199999999991</v>
      </c>
      <c r="T16" s="53"/>
    </row>
    <row r="17" spans="1:20" ht="12.5" customHeight="1">
      <c r="A17" s="58"/>
      <c r="B17" s="65" t="s">
        <v>65</v>
      </c>
      <c r="D17" s="65"/>
      <c r="E17" s="65"/>
      <c r="F17" s="68">
        <v>8.4290000000000003</v>
      </c>
      <c r="G17" s="68">
        <v>8.6180000000000003</v>
      </c>
      <c r="H17" s="68">
        <v>8.8580000000000005</v>
      </c>
      <c r="I17" s="68">
        <v>9.5530000000000008</v>
      </c>
      <c r="J17" s="68">
        <v>10.317</v>
      </c>
      <c r="K17" s="68">
        <v>11.007999999999999</v>
      </c>
      <c r="L17" s="68">
        <v>11.736000000000001</v>
      </c>
      <c r="M17" s="68">
        <v>12.534000000000001</v>
      </c>
      <c r="N17" s="68">
        <v>13.384</v>
      </c>
      <c r="O17" s="68">
        <v>14.286</v>
      </c>
      <c r="P17" s="68">
        <v>15.271000000000001</v>
      </c>
      <c r="Q17" s="68">
        <v>16.279</v>
      </c>
      <c r="R17" s="132">
        <f t="shared" si="2"/>
        <v>51.472000000000008</v>
      </c>
      <c r="S17" s="132">
        <f t="shared" si="3"/>
        <v>123.22600000000001</v>
      </c>
      <c r="T17" s="53"/>
    </row>
    <row r="18" spans="1:20" ht="12.5" customHeight="1">
      <c r="A18" s="58"/>
      <c r="B18" s="65" t="s">
        <v>66</v>
      </c>
      <c r="D18" s="65"/>
      <c r="E18" s="65"/>
      <c r="F18" s="68"/>
      <c r="G18" s="68"/>
      <c r="H18" s="68"/>
      <c r="I18" s="68"/>
      <c r="J18" s="68"/>
      <c r="K18" s="68"/>
      <c r="L18" s="68"/>
      <c r="M18" s="68"/>
      <c r="N18" s="68"/>
      <c r="O18" s="68"/>
      <c r="P18" s="68"/>
      <c r="Q18" s="68"/>
      <c r="R18" s="132"/>
      <c r="S18" s="132"/>
      <c r="T18" s="53"/>
    </row>
    <row r="19" spans="1:20" ht="12.5" customHeight="1">
      <c r="A19" s="58"/>
      <c r="C19" s="65" t="s">
        <v>67</v>
      </c>
      <c r="E19" s="65"/>
      <c r="F19" s="68">
        <v>7.8869999999999996</v>
      </c>
      <c r="G19" s="68">
        <v>8.6349999999999998</v>
      </c>
      <c r="H19" s="68">
        <v>8.8580000000000005</v>
      </c>
      <c r="I19" s="68">
        <v>9.2579999999999991</v>
      </c>
      <c r="J19" s="68">
        <v>8.984</v>
      </c>
      <c r="K19" s="68">
        <v>9.5909999999999993</v>
      </c>
      <c r="L19" s="68">
        <v>9.7279999999999998</v>
      </c>
      <c r="M19" s="68">
        <v>8.0489999999999995</v>
      </c>
      <c r="N19" s="68">
        <v>6</v>
      </c>
      <c r="O19" s="68">
        <v>5.72</v>
      </c>
      <c r="P19" s="68">
        <v>5.6849999999999996</v>
      </c>
      <c r="Q19" s="68">
        <v>5.72</v>
      </c>
      <c r="R19" s="132">
        <f t="shared" ref="R19:R20" si="4">SUM(H19:L19)</f>
        <v>46.419000000000004</v>
      </c>
      <c r="S19" s="132">
        <f t="shared" ref="S19:S20" si="5">SUM(H19:Q19)</f>
        <v>77.593000000000004</v>
      </c>
      <c r="T19" s="53"/>
    </row>
    <row r="20" spans="1:20" ht="12.5" customHeight="1">
      <c r="A20" s="58"/>
      <c r="B20" s="65" t="s">
        <v>8</v>
      </c>
      <c r="D20" s="65"/>
      <c r="E20" s="65"/>
      <c r="F20" s="68">
        <v>0.85499999999999998</v>
      </c>
      <c r="G20" s="68">
        <v>4.9550000000000001</v>
      </c>
      <c r="H20" s="68">
        <v>7.6669999999999998</v>
      </c>
      <c r="I20" s="68">
        <v>7.4850000000000003</v>
      </c>
      <c r="J20" s="68">
        <v>13.683</v>
      </c>
      <c r="K20" s="68">
        <v>26.693999999999999</v>
      </c>
      <c r="L20" s="68">
        <v>24.265000000000001</v>
      </c>
      <c r="M20" s="68">
        <v>26.253</v>
      </c>
      <c r="N20" s="68">
        <v>26.419</v>
      </c>
      <c r="O20" s="68">
        <v>30.542999999999999</v>
      </c>
      <c r="P20" s="68">
        <v>34.880000000000003</v>
      </c>
      <c r="Q20" s="68">
        <v>37.966999999999999</v>
      </c>
      <c r="R20" s="132">
        <f t="shared" si="4"/>
        <v>79.793999999999997</v>
      </c>
      <c r="S20" s="132">
        <f t="shared" si="5"/>
        <v>235.85599999999999</v>
      </c>
      <c r="T20" s="53"/>
    </row>
    <row r="21" spans="1:20" ht="3" customHeight="1">
      <c r="A21" s="58"/>
      <c r="B21" s="65"/>
      <c r="C21" s="65"/>
      <c r="D21" s="65"/>
      <c r="E21" s="65"/>
      <c r="F21" s="24" t="s">
        <v>68</v>
      </c>
      <c r="G21" s="24" t="s">
        <v>68</v>
      </c>
      <c r="H21" s="24" t="s">
        <v>68</v>
      </c>
      <c r="I21" s="24" t="s">
        <v>68</v>
      </c>
      <c r="J21" s="24" t="s">
        <v>68</v>
      </c>
      <c r="K21" s="24" t="s">
        <v>68</v>
      </c>
      <c r="L21" s="24" t="s">
        <v>68</v>
      </c>
      <c r="M21" s="24" t="s">
        <v>68</v>
      </c>
      <c r="N21" s="24" t="s">
        <v>68</v>
      </c>
      <c r="O21" s="24" t="s">
        <v>68</v>
      </c>
      <c r="P21" s="24" t="s">
        <v>68</v>
      </c>
      <c r="Q21" s="24" t="s">
        <v>68</v>
      </c>
      <c r="R21" s="133" t="s">
        <v>68</v>
      </c>
      <c r="S21" s="133" t="s">
        <v>68</v>
      </c>
      <c r="T21" s="53"/>
    </row>
    <row r="22" spans="1:20" ht="12.5" customHeight="1">
      <c r="A22" s="58"/>
      <c r="B22" s="65"/>
      <c r="C22" s="65"/>
      <c r="D22" s="58" t="s">
        <v>69</v>
      </c>
      <c r="E22" s="65"/>
      <c r="F22" s="132">
        <f>SUM(F12:F20)</f>
        <v>810.42899999999997</v>
      </c>
      <c r="G22" s="132">
        <f t="shared" ref="G22:Q22" si="6">SUM(G12:G20)</f>
        <v>852.06400000000008</v>
      </c>
      <c r="H22" s="132">
        <f t="shared" si="6"/>
        <v>840.71500000000003</v>
      </c>
      <c r="I22" s="132">
        <f t="shared" si="6"/>
        <v>900.89799999999991</v>
      </c>
      <c r="J22" s="132">
        <f t="shared" si="6"/>
        <v>1005.3360000000001</v>
      </c>
      <c r="K22" s="132">
        <f t="shared" si="6"/>
        <v>1108.1169999999997</v>
      </c>
      <c r="L22" s="132">
        <f t="shared" si="6"/>
        <v>1223.2810000000004</v>
      </c>
      <c r="M22" s="132">
        <f t="shared" si="6"/>
        <v>1293.9860000000001</v>
      </c>
      <c r="N22" s="132">
        <f t="shared" si="6"/>
        <v>1356.63</v>
      </c>
      <c r="O22" s="132">
        <f t="shared" si="6"/>
        <v>1466.3780000000002</v>
      </c>
      <c r="P22" s="132">
        <f t="shared" si="6"/>
        <v>1568.9810000000002</v>
      </c>
      <c r="Q22" s="132">
        <f t="shared" si="6"/>
        <v>1683.8250000000003</v>
      </c>
      <c r="R22" s="132">
        <f>SUM(H22:L22)</f>
        <v>5078.3469999999998</v>
      </c>
      <c r="S22" s="132">
        <f>SUM(H22:Q22)</f>
        <v>12448.147000000001</v>
      </c>
      <c r="T22" s="53"/>
    </row>
    <row r="23" spans="1:20" ht="7.5" customHeight="1">
      <c r="A23" s="58"/>
      <c r="B23" s="65"/>
      <c r="C23" s="65"/>
      <c r="D23" s="65"/>
      <c r="E23" s="65"/>
      <c r="F23" s="132"/>
      <c r="G23" s="132"/>
      <c r="H23" s="132"/>
      <c r="I23" s="132"/>
      <c r="J23" s="132"/>
      <c r="K23" s="132"/>
      <c r="L23" s="132"/>
      <c r="M23" s="132"/>
      <c r="N23" s="132"/>
      <c r="O23" s="132"/>
      <c r="P23" s="132"/>
      <c r="Q23" s="132"/>
      <c r="R23" s="132"/>
      <c r="S23" s="132"/>
      <c r="T23" s="53"/>
    </row>
    <row r="24" spans="1:20" ht="12.5" customHeight="1">
      <c r="A24" s="58" t="s">
        <v>70</v>
      </c>
      <c r="B24" s="65"/>
      <c r="C24" s="65"/>
      <c r="D24" s="65"/>
      <c r="E24" s="65"/>
      <c r="F24" s="132"/>
      <c r="G24" s="132"/>
      <c r="H24" s="132"/>
      <c r="I24" s="132"/>
      <c r="J24" s="132"/>
      <c r="K24" s="132"/>
      <c r="L24" s="132"/>
      <c r="M24" s="132"/>
      <c r="N24" s="132"/>
      <c r="O24" s="132"/>
      <c r="P24" s="132"/>
      <c r="Q24" s="132"/>
      <c r="R24" s="132"/>
      <c r="S24" s="132"/>
      <c r="T24" s="53"/>
    </row>
    <row r="25" spans="1:20" ht="12.5" customHeight="1">
      <c r="A25" s="58"/>
      <c r="B25" s="58" t="s">
        <v>71</v>
      </c>
      <c r="C25" s="65"/>
      <c r="D25" s="65"/>
      <c r="E25" s="65"/>
      <c r="F25" s="132">
        <v>70.366</v>
      </c>
      <c r="G25" s="132">
        <v>76.855999999999995</v>
      </c>
      <c r="H25" s="132">
        <v>80.144999999999996</v>
      </c>
      <c r="I25" s="132">
        <v>80.150999999999996</v>
      </c>
      <c r="J25" s="132">
        <v>74.504000000000005</v>
      </c>
      <c r="K25" s="132">
        <v>73.259</v>
      </c>
      <c r="L25" s="132">
        <v>72.090999999999994</v>
      </c>
      <c r="M25" s="132">
        <v>70.611000000000004</v>
      </c>
      <c r="N25" s="132">
        <v>69.031000000000006</v>
      </c>
      <c r="O25" s="132">
        <v>67.61</v>
      </c>
      <c r="P25" s="132">
        <v>66.843000000000004</v>
      </c>
      <c r="Q25" s="132">
        <v>65.81</v>
      </c>
      <c r="R25" s="132">
        <f t="shared" ref="R25:R32" si="7">SUM(H25:L25)</f>
        <v>380.15000000000003</v>
      </c>
      <c r="S25" s="132">
        <f t="shared" ref="S25:S32" si="8">SUM(H25:Q25)</f>
        <v>720.05500000000006</v>
      </c>
      <c r="T25" s="53"/>
    </row>
    <row r="26" spans="1:20" ht="12.5" customHeight="1">
      <c r="A26" s="58"/>
      <c r="B26" s="58" t="s">
        <v>72</v>
      </c>
      <c r="C26" s="65"/>
      <c r="D26" s="65"/>
      <c r="E26" s="65"/>
      <c r="F26" s="132">
        <v>158.72999999999999</v>
      </c>
      <c r="G26" s="132">
        <v>120.04300000000001</v>
      </c>
      <c r="H26" s="132">
        <v>77.323999999999998</v>
      </c>
      <c r="I26" s="132">
        <v>60.453000000000003</v>
      </c>
      <c r="J26" s="132">
        <v>62.27</v>
      </c>
      <c r="K26" s="132">
        <v>57.844000000000001</v>
      </c>
      <c r="L26" s="132">
        <v>50.924999999999997</v>
      </c>
      <c r="M26" s="132">
        <v>51.530999999999999</v>
      </c>
      <c r="N26" s="132">
        <v>53.241999999999997</v>
      </c>
      <c r="O26" s="132">
        <v>55.348999999999997</v>
      </c>
      <c r="P26" s="132">
        <v>57.768999999999998</v>
      </c>
      <c r="Q26" s="132">
        <v>60.305999999999997</v>
      </c>
      <c r="R26" s="132">
        <f t="shared" si="7"/>
        <v>308.81600000000003</v>
      </c>
      <c r="S26" s="132">
        <f t="shared" si="8"/>
        <v>587.01300000000003</v>
      </c>
      <c r="T26" s="53"/>
    </row>
    <row r="27" spans="1:20" ht="12.5" customHeight="1">
      <c r="A27" s="58"/>
      <c r="B27" s="58" t="s">
        <v>73</v>
      </c>
      <c r="C27" s="65"/>
      <c r="D27" s="65"/>
      <c r="E27" s="65"/>
      <c r="F27" s="132">
        <v>47.286000000000001</v>
      </c>
      <c r="G27" s="132">
        <v>52.862000000000002</v>
      </c>
      <c r="H27" s="132">
        <v>46.615000000000002</v>
      </c>
      <c r="I27" s="132">
        <v>53.009</v>
      </c>
      <c r="J27" s="132">
        <v>54.326000000000001</v>
      </c>
      <c r="K27" s="132">
        <v>55.344999999999999</v>
      </c>
      <c r="L27" s="132">
        <v>61.545999999999999</v>
      </c>
      <c r="M27" s="132">
        <v>57.923999999999999</v>
      </c>
      <c r="N27" s="132">
        <v>54.13</v>
      </c>
      <c r="O27" s="132">
        <v>60.991999999999997</v>
      </c>
      <c r="P27" s="132">
        <v>62.689</v>
      </c>
      <c r="Q27" s="132">
        <v>64.436999999999998</v>
      </c>
      <c r="R27" s="132">
        <f t="shared" si="7"/>
        <v>270.84100000000001</v>
      </c>
      <c r="S27" s="132">
        <f t="shared" si="8"/>
        <v>571.01300000000003</v>
      </c>
      <c r="T27" s="53"/>
    </row>
    <row r="28" spans="1:20" ht="12.5" customHeight="1">
      <c r="A28" s="58"/>
      <c r="B28" s="58" t="s">
        <v>74</v>
      </c>
      <c r="C28" s="65"/>
      <c r="D28" s="65"/>
      <c r="E28" s="65"/>
      <c r="F28" s="132">
        <v>77.370999999999995</v>
      </c>
      <c r="G28" s="132">
        <v>78.36</v>
      </c>
      <c r="H28" s="132">
        <v>79.453000000000003</v>
      </c>
      <c r="I28" s="132">
        <v>79.465000000000003</v>
      </c>
      <c r="J28" s="132">
        <v>46.603000000000002</v>
      </c>
      <c r="K28" s="132">
        <v>45.62</v>
      </c>
      <c r="L28" s="132">
        <v>44.25</v>
      </c>
      <c r="M28" s="132">
        <v>43.835000000000001</v>
      </c>
      <c r="N28" s="132">
        <v>44.097999999999999</v>
      </c>
      <c r="O28" s="132">
        <v>44.517000000000003</v>
      </c>
      <c r="P28" s="132">
        <v>45.082999999999998</v>
      </c>
      <c r="Q28" s="132">
        <v>46</v>
      </c>
      <c r="R28" s="132">
        <f t="shared" si="7"/>
        <v>295.39100000000002</v>
      </c>
      <c r="S28" s="132">
        <f t="shared" si="8"/>
        <v>518.92399999999998</v>
      </c>
      <c r="T28" s="53"/>
    </row>
    <row r="29" spans="1:20" ht="12.5" customHeight="1">
      <c r="A29" s="58"/>
      <c r="B29" s="58" t="s">
        <v>111</v>
      </c>
      <c r="C29" s="65"/>
      <c r="D29" s="65"/>
      <c r="E29" s="65"/>
      <c r="F29" s="132">
        <v>27.757999999999999</v>
      </c>
      <c r="G29" s="132">
        <v>26.577000000000002</v>
      </c>
      <c r="H29" s="132">
        <v>25.497</v>
      </c>
      <c r="I29" s="132">
        <v>24.995999999999999</v>
      </c>
      <c r="J29" s="132">
        <v>24.718</v>
      </c>
      <c r="K29" s="132">
        <v>24.779</v>
      </c>
      <c r="L29" s="132">
        <v>24.844000000000001</v>
      </c>
      <c r="M29" s="132">
        <v>24.914999999999999</v>
      </c>
      <c r="N29" s="132">
        <v>24.991</v>
      </c>
      <c r="O29" s="132">
        <v>25.068000000000001</v>
      </c>
      <c r="P29" s="132">
        <v>25.145</v>
      </c>
      <c r="Q29" s="132">
        <v>25.225000000000001</v>
      </c>
      <c r="R29" s="132">
        <f t="shared" si="7"/>
        <v>124.834</v>
      </c>
      <c r="S29" s="132">
        <f t="shared" si="8"/>
        <v>250.17800000000003</v>
      </c>
      <c r="T29" s="53"/>
    </row>
    <row r="30" spans="1:20" ht="12.5" customHeight="1">
      <c r="A30" s="58"/>
      <c r="B30" s="58" t="s">
        <v>75</v>
      </c>
      <c r="C30" s="65"/>
      <c r="D30" s="65"/>
      <c r="E30" s="65"/>
      <c r="F30" s="132">
        <v>17.477</v>
      </c>
      <c r="G30" s="132">
        <v>18.378</v>
      </c>
      <c r="H30" s="132">
        <v>19.452000000000002</v>
      </c>
      <c r="I30" s="132">
        <v>20.54</v>
      </c>
      <c r="J30" s="132">
        <v>21.475000000000001</v>
      </c>
      <c r="K30" s="132">
        <v>22.382000000000001</v>
      </c>
      <c r="L30" s="132">
        <v>23.399000000000001</v>
      </c>
      <c r="M30" s="132">
        <v>24.478999999999999</v>
      </c>
      <c r="N30" s="132">
        <v>25.564</v>
      </c>
      <c r="O30" s="132">
        <v>26.693999999999999</v>
      </c>
      <c r="P30" s="132">
        <v>27.86</v>
      </c>
      <c r="Q30" s="132">
        <v>29.151</v>
      </c>
      <c r="R30" s="132">
        <f t="shared" si="7"/>
        <v>107.248</v>
      </c>
      <c r="S30" s="132">
        <f t="shared" si="8"/>
        <v>240.99599999999998</v>
      </c>
      <c r="T30" s="53"/>
    </row>
    <row r="31" spans="1:20" ht="12.5" customHeight="1">
      <c r="A31" s="58"/>
      <c r="B31" s="58" t="s">
        <v>76</v>
      </c>
      <c r="C31" s="65"/>
      <c r="D31" s="65"/>
      <c r="E31" s="65"/>
      <c r="F31" s="132">
        <v>6.9740000000000002</v>
      </c>
      <c r="G31" s="132">
        <v>6.8230000000000004</v>
      </c>
      <c r="H31" s="132">
        <v>6.9039999999999999</v>
      </c>
      <c r="I31" s="132">
        <v>7.1429999999999998</v>
      </c>
      <c r="J31" s="132">
        <v>7.57</v>
      </c>
      <c r="K31" s="132">
        <v>7.78</v>
      </c>
      <c r="L31" s="132">
        <v>8.0139999999999993</v>
      </c>
      <c r="M31" s="132">
        <v>8.2799999999999994</v>
      </c>
      <c r="N31" s="132">
        <v>8.6050000000000004</v>
      </c>
      <c r="O31" s="132">
        <v>8.9580000000000002</v>
      </c>
      <c r="P31" s="132">
        <v>9.3420000000000005</v>
      </c>
      <c r="Q31" s="132">
        <v>9.7360000000000007</v>
      </c>
      <c r="R31" s="132">
        <f t="shared" si="7"/>
        <v>37.411000000000001</v>
      </c>
      <c r="S31" s="132">
        <f t="shared" si="8"/>
        <v>82.332000000000008</v>
      </c>
      <c r="T31" s="53"/>
    </row>
    <row r="32" spans="1:20" ht="12.5" customHeight="1">
      <c r="A32" s="58"/>
      <c r="B32" s="58" t="s">
        <v>112</v>
      </c>
      <c r="C32" s="65"/>
      <c r="D32" s="65"/>
      <c r="E32" s="65"/>
      <c r="F32" s="132">
        <v>31.521999999999998</v>
      </c>
      <c r="G32" s="132">
        <v>23.754999999999999</v>
      </c>
      <c r="H32" s="132">
        <v>4.8040000000000003</v>
      </c>
      <c r="I32" s="132">
        <v>5</v>
      </c>
      <c r="J32" s="132">
        <v>7.8E-2</v>
      </c>
      <c r="K32" s="132">
        <v>7.8E-2</v>
      </c>
      <c r="L32" s="132">
        <v>7.8E-2</v>
      </c>
      <c r="M32" s="132">
        <v>7.8E-2</v>
      </c>
      <c r="N32" s="132">
        <v>7.6999999999999999E-2</v>
      </c>
      <c r="O32" s="132">
        <v>7.5999999999999998E-2</v>
      </c>
      <c r="P32" s="132">
        <v>7.3999999999999996E-2</v>
      </c>
      <c r="Q32" s="132">
        <v>7.2999999999999995E-2</v>
      </c>
      <c r="R32" s="132">
        <f t="shared" si="7"/>
        <v>10.037999999999998</v>
      </c>
      <c r="S32" s="132">
        <f t="shared" si="8"/>
        <v>10.415999999999999</v>
      </c>
      <c r="T32" s="53"/>
    </row>
    <row r="33" spans="1:20" ht="3" customHeight="1">
      <c r="A33" s="58"/>
      <c r="B33" s="58"/>
      <c r="C33" s="58"/>
      <c r="D33" s="58"/>
      <c r="E33" s="58"/>
      <c r="F33" s="133" t="s">
        <v>26</v>
      </c>
      <c r="G33" s="133" t="s">
        <v>26</v>
      </c>
      <c r="H33" s="133" t="s">
        <v>26</v>
      </c>
      <c r="I33" s="133" t="s">
        <v>26</v>
      </c>
      <c r="J33" s="133" t="s">
        <v>26</v>
      </c>
      <c r="K33" s="133" t="s">
        <v>26</v>
      </c>
      <c r="L33" s="133" t="s">
        <v>26</v>
      </c>
      <c r="M33" s="133" t="s">
        <v>26</v>
      </c>
      <c r="N33" s="133" t="s">
        <v>26</v>
      </c>
      <c r="O33" s="133" t="s">
        <v>26</v>
      </c>
      <c r="P33" s="133" t="s">
        <v>26</v>
      </c>
      <c r="Q33" s="133" t="s">
        <v>26</v>
      </c>
      <c r="R33" s="133" t="s">
        <v>26</v>
      </c>
      <c r="S33" s="133" t="s">
        <v>26</v>
      </c>
      <c r="T33" s="53"/>
    </row>
    <row r="34" spans="1:20" ht="12.5" customHeight="1">
      <c r="A34" s="58"/>
      <c r="B34" s="58"/>
      <c r="D34" s="58" t="s">
        <v>69</v>
      </c>
      <c r="E34" s="58"/>
      <c r="F34" s="132">
        <f>SUM(F25:F32)</f>
        <v>437.48399999999992</v>
      </c>
      <c r="G34" s="132">
        <f t="shared" ref="G34:Q34" si="9">SUM(G25:G32)</f>
        <v>403.65399999999994</v>
      </c>
      <c r="H34" s="132">
        <f t="shared" si="9"/>
        <v>340.19400000000002</v>
      </c>
      <c r="I34" s="132">
        <f t="shared" si="9"/>
        <v>330.75699999999995</v>
      </c>
      <c r="J34" s="132">
        <f t="shared" si="9"/>
        <v>291.54399999999998</v>
      </c>
      <c r="K34" s="132">
        <f t="shared" si="9"/>
        <v>287.08699999999999</v>
      </c>
      <c r="L34" s="132">
        <f t="shared" si="9"/>
        <v>285.14699999999993</v>
      </c>
      <c r="M34" s="132">
        <f t="shared" si="9"/>
        <v>281.65299999999996</v>
      </c>
      <c r="N34" s="132">
        <f t="shared" si="9"/>
        <v>279.738</v>
      </c>
      <c r="O34" s="132">
        <f t="shared" si="9"/>
        <v>289.26400000000007</v>
      </c>
      <c r="P34" s="132">
        <f t="shared" si="9"/>
        <v>294.80500000000001</v>
      </c>
      <c r="Q34" s="132">
        <f t="shared" si="9"/>
        <v>300.738</v>
      </c>
      <c r="R34" s="132">
        <f>SUM(H34:L34)</f>
        <v>1534.7289999999998</v>
      </c>
      <c r="S34" s="132">
        <f>SUM(H34:Q34)</f>
        <v>2980.9269999999997</v>
      </c>
      <c r="T34" s="53"/>
    </row>
    <row r="35" spans="1:20" ht="8" customHeight="1">
      <c r="A35" s="58"/>
      <c r="B35" s="58"/>
      <c r="C35" s="58"/>
      <c r="D35" s="58"/>
      <c r="E35" s="58"/>
      <c r="F35" s="134"/>
      <c r="G35" s="134"/>
      <c r="H35" s="134"/>
      <c r="I35" s="134"/>
      <c r="J35" s="134"/>
      <c r="K35" s="134"/>
      <c r="L35" s="134"/>
      <c r="M35" s="134"/>
      <c r="N35" s="134"/>
      <c r="O35" s="134"/>
      <c r="P35" s="134"/>
      <c r="Q35" s="134"/>
      <c r="R35" s="134"/>
      <c r="S35" s="134"/>
      <c r="T35" s="53"/>
    </row>
    <row r="36" spans="1:20" ht="12.5" customHeight="1">
      <c r="A36" s="58" t="s">
        <v>77</v>
      </c>
      <c r="B36" s="65"/>
      <c r="C36" s="65"/>
      <c r="D36" s="65"/>
      <c r="E36" s="65"/>
      <c r="F36" s="134"/>
      <c r="G36" s="134"/>
      <c r="H36" s="134"/>
      <c r="I36" s="134"/>
      <c r="J36" s="134"/>
      <c r="K36" s="134"/>
      <c r="L36" s="134"/>
      <c r="M36" s="134"/>
      <c r="N36" s="134"/>
      <c r="O36" s="134"/>
      <c r="P36" s="134"/>
      <c r="Q36" s="134"/>
      <c r="R36" s="134"/>
      <c r="S36" s="134"/>
      <c r="T36" s="53"/>
    </row>
    <row r="37" spans="1:20" ht="12.5" customHeight="1">
      <c r="A37" s="58"/>
      <c r="B37" s="58" t="s">
        <v>113</v>
      </c>
      <c r="C37" s="65"/>
      <c r="D37" s="65"/>
      <c r="E37" s="65"/>
      <c r="F37" s="132">
        <v>81.558999999999997</v>
      </c>
      <c r="G37" s="132">
        <v>83.337000000000003</v>
      </c>
      <c r="H37" s="132">
        <v>86.736999999999995</v>
      </c>
      <c r="I37" s="132">
        <v>89.524000000000001</v>
      </c>
      <c r="J37" s="132">
        <v>92.286000000000001</v>
      </c>
      <c r="K37" s="132">
        <v>94.817999999999998</v>
      </c>
      <c r="L37" s="132">
        <v>97.703999999999994</v>
      </c>
      <c r="M37" s="132">
        <v>100.813</v>
      </c>
      <c r="N37" s="132">
        <v>104.39700000000001</v>
      </c>
      <c r="O37" s="132">
        <v>107.976</v>
      </c>
      <c r="P37" s="132">
        <v>111.59699999999999</v>
      </c>
      <c r="Q37" s="132">
        <v>115.374</v>
      </c>
      <c r="R37" s="132">
        <f t="shared" ref="R37:R39" si="10">SUM(H37:L37)</f>
        <v>461.06900000000002</v>
      </c>
      <c r="S37" s="132">
        <f t="shared" ref="S37:S39" si="11">SUM(H37:Q37)</f>
        <v>1001.2260000000001</v>
      </c>
      <c r="T37" s="53"/>
    </row>
    <row r="38" spans="1:20" ht="12.5" customHeight="1">
      <c r="A38" s="58"/>
      <c r="B38" s="58" t="s">
        <v>78</v>
      </c>
      <c r="C38" s="65"/>
      <c r="D38" s="65"/>
      <c r="E38" s="65"/>
      <c r="F38" s="132">
        <v>50.585000000000001</v>
      </c>
      <c r="G38" s="132">
        <v>54.74</v>
      </c>
      <c r="H38" s="132">
        <v>48.686</v>
      </c>
      <c r="I38" s="132">
        <v>53.786999999999999</v>
      </c>
      <c r="J38" s="132">
        <v>54.680999999999997</v>
      </c>
      <c r="K38" s="132">
        <v>55.61</v>
      </c>
      <c r="L38" s="132">
        <v>61.097999999999999</v>
      </c>
      <c r="M38" s="132">
        <v>58.347000000000001</v>
      </c>
      <c r="N38" s="132">
        <v>55.136000000000003</v>
      </c>
      <c r="O38" s="132">
        <v>61.304000000000002</v>
      </c>
      <c r="P38" s="132">
        <v>63.131</v>
      </c>
      <c r="Q38" s="132">
        <v>65.058999999999997</v>
      </c>
      <c r="R38" s="132">
        <f t="shared" si="10"/>
        <v>273.86200000000002</v>
      </c>
      <c r="S38" s="132">
        <f t="shared" si="11"/>
        <v>576.83899999999994</v>
      </c>
      <c r="T38" s="53"/>
    </row>
    <row r="39" spans="1:20" ht="12.5" customHeight="1">
      <c r="A39" s="58"/>
      <c r="B39" s="58" t="s">
        <v>8</v>
      </c>
      <c r="C39" s="65"/>
      <c r="D39" s="65"/>
      <c r="E39" s="65"/>
      <c r="F39" s="132">
        <v>6.2430000000000003</v>
      </c>
      <c r="G39" s="132">
        <v>6.3550000000000004</v>
      </c>
      <c r="H39" s="132">
        <v>7.0789999999999997</v>
      </c>
      <c r="I39" s="132">
        <v>7.4580000000000002</v>
      </c>
      <c r="J39" s="132">
        <v>7.883</v>
      </c>
      <c r="K39" s="132">
        <v>8.3979999999999997</v>
      </c>
      <c r="L39" s="132">
        <v>9.2539999999999996</v>
      </c>
      <c r="M39" s="132">
        <v>9.2680000000000007</v>
      </c>
      <c r="N39" s="132">
        <v>9.7949999999999999</v>
      </c>
      <c r="O39" s="132">
        <v>10.271000000000001</v>
      </c>
      <c r="P39" s="132">
        <v>10.699</v>
      </c>
      <c r="Q39" s="132">
        <v>11.441000000000001</v>
      </c>
      <c r="R39" s="132">
        <f t="shared" si="10"/>
        <v>40.071999999999996</v>
      </c>
      <c r="S39" s="132">
        <f t="shared" si="11"/>
        <v>91.546000000000006</v>
      </c>
      <c r="T39" s="53"/>
    </row>
    <row r="40" spans="1:20" ht="3" customHeight="1">
      <c r="A40" s="58"/>
      <c r="B40" s="58"/>
      <c r="C40" s="58"/>
      <c r="D40" s="58"/>
      <c r="E40" s="58"/>
      <c r="F40" s="133" t="s">
        <v>26</v>
      </c>
      <c r="G40" s="133" t="s">
        <v>26</v>
      </c>
      <c r="H40" s="133" t="s">
        <v>26</v>
      </c>
      <c r="I40" s="133" t="s">
        <v>26</v>
      </c>
      <c r="J40" s="133" t="s">
        <v>26</v>
      </c>
      <c r="K40" s="133" t="s">
        <v>26</v>
      </c>
      <c r="L40" s="133" t="s">
        <v>26</v>
      </c>
      <c r="M40" s="133" t="s">
        <v>26</v>
      </c>
      <c r="N40" s="133" t="s">
        <v>26</v>
      </c>
      <c r="O40" s="133" t="s">
        <v>26</v>
      </c>
      <c r="P40" s="133" t="s">
        <v>26</v>
      </c>
      <c r="Q40" s="133" t="s">
        <v>26</v>
      </c>
      <c r="R40" s="133" t="s">
        <v>26</v>
      </c>
      <c r="S40" s="133" t="s">
        <v>26</v>
      </c>
      <c r="T40" s="53"/>
    </row>
    <row r="41" spans="1:20" ht="12.5" customHeight="1">
      <c r="A41" s="58"/>
      <c r="B41" s="58"/>
      <c r="D41" s="58" t="s">
        <v>69</v>
      </c>
      <c r="E41" s="58"/>
      <c r="F41" s="132">
        <f>SUM(F37:F39)</f>
        <v>138.387</v>
      </c>
      <c r="G41" s="132">
        <f t="shared" ref="G41:Q41" si="12">SUM(G37:G39)</f>
        <v>144.43199999999999</v>
      </c>
      <c r="H41" s="132">
        <f t="shared" si="12"/>
        <v>142.50200000000001</v>
      </c>
      <c r="I41" s="132">
        <f t="shared" si="12"/>
        <v>150.76900000000001</v>
      </c>
      <c r="J41" s="132">
        <f t="shared" si="12"/>
        <v>154.85</v>
      </c>
      <c r="K41" s="132">
        <f t="shared" si="12"/>
        <v>158.82599999999999</v>
      </c>
      <c r="L41" s="132">
        <f t="shared" si="12"/>
        <v>168.05599999999998</v>
      </c>
      <c r="M41" s="132">
        <f t="shared" si="12"/>
        <v>168.428</v>
      </c>
      <c r="N41" s="132">
        <f t="shared" si="12"/>
        <v>169.328</v>
      </c>
      <c r="O41" s="132">
        <f t="shared" si="12"/>
        <v>179.55099999999999</v>
      </c>
      <c r="P41" s="132">
        <f t="shared" si="12"/>
        <v>185.42700000000002</v>
      </c>
      <c r="Q41" s="132">
        <f t="shared" si="12"/>
        <v>191.874</v>
      </c>
      <c r="R41" s="132">
        <f>SUM(H41:L41)</f>
        <v>775.00299999999993</v>
      </c>
      <c r="S41" s="132">
        <f>SUM(H41:Q41)</f>
        <v>1669.6110000000001</v>
      </c>
      <c r="T41" s="53"/>
    </row>
    <row r="42" spans="1:20" ht="8" customHeight="1">
      <c r="A42" s="58"/>
      <c r="B42" s="58"/>
      <c r="C42" s="58"/>
      <c r="D42" s="58"/>
      <c r="E42" s="58"/>
      <c r="F42" s="134"/>
      <c r="G42" s="134"/>
      <c r="H42" s="134"/>
      <c r="I42" s="134"/>
      <c r="J42" s="134"/>
      <c r="K42" s="134"/>
      <c r="L42" s="134"/>
      <c r="M42" s="134"/>
      <c r="N42" s="134"/>
      <c r="O42" s="134"/>
      <c r="P42" s="134"/>
      <c r="Q42" s="134"/>
      <c r="R42" s="134"/>
      <c r="S42" s="134"/>
      <c r="T42" s="53"/>
    </row>
    <row r="43" spans="1:20" ht="12.5" customHeight="1">
      <c r="A43" s="58" t="s">
        <v>114</v>
      </c>
      <c r="B43" s="58"/>
      <c r="C43" s="58"/>
      <c r="D43" s="58"/>
      <c r="E43" s="58"/>
      <c r="F43" s="134"/>
      <c r="G43" s="134"/>
      <c r="H43" s="134"/>
      <c r="I43" s="134"/>
      <c r="J43" s="134"/>
      <c r="K43" s="134"/>
      <c r="L43" s="134"/>
      <c r="M43" s="134"/>
      <c r="N43" s="134"/>
      <c r="O43" s="134"/>
      <c r="P43" s="134"/>
      <c r="Q43" s="134"/>
      <c r="R43" s="134"/>
      <c r="S43" s="134"/>
      <c r="T43" s="53"/>
    </row>
    <row r="44" spans="1:20" ht="12.5" customHeight="1">
      <c r="A44" s="58"/>
      <c r="B44" s="58" t="s">
        <v>79</v>
      </c>
      <c r="C44" s="65"/>
      <c r="D44" s="65"/>
      <c r="E44" s="65"/>
      <c r="F44" s="132">
        <v>49.158000000000001</v>
      </c>
      <c r="G44" s="132">
        <v>59</v>
      </c>
      <c r="H44" s="132">
        <v>59.942</v>
      </c>
      <c r="I44" s="132">
        <v>58.746000000000002</v>
      </c>
      <c r="J44" s="132">
        <v>59.987000000000002</v>
      </c>
      <c r="K44" s="132">
        <v>61.116999999999997</v>
      </c>
      <c r="L44" s="132">
        <v>67.3</v>
      </c>
      <c r="M44" s="132">
        <v>63.661999999999999</v>
      </c>
      <c r="N44" s="132">
        <v>59.927</v>
      </c>
      <c r="O44" s="132">
        <v>66.503</v>
      </c>
      <c r="P44" s="132">
        <v>67.941999999999993</v>
      </c>
      <c r="Q44" s="132">
        <v>69.341999999999999</v>
      </c>
      <c r="R44" s="132">
        <f t="shared" ref="R44:R45" si="13">SUM(H44:L44)</f>
        <v>307.09199999999998</v>
      </c>
      <c r="S44" s="132">
        <f t="shared" ref="S44:S45" si="14">SUM(H44:Q44)</f>
        <v>634.46799999999996</v>
      </c>
      <c r="T44" s="53"/>
    </row>
    <row r="45" spans="1:20" ht="12.5" customHeight="1">
      <c r="A45" s="58"/>
      <c r="B45" s="58" t="s">
        <v>8</v>
      </c>
      <c r="C45" s="58"/>
      <c r="D45" s="58"/>
      <c r="E45" s="58"/>
      <c r="F45" s="132">
        <v>9.109</v>
      </c>
      <c r="G45" s="132">
        <v>11.914999999999999</v>
      </c>
      <c r="H45" s="132">
        <v>11.279</v>
      </c>
      <c r="I45" s="132">
        <v>11.852</v>
      </c>
      <c r="J45" s="132">
        <v>12.602</v>
      </c>
      <c r="K45" s="132">
        <v>13.2</v>
      </c>
      <c r="L45" s="132">
        <v>14.108000000000001</v>
      </c>
      <c r="M45" s="132">
        <v>14.462</v>
      </c>
      <c r="N45" s="132">
        <v>15.025</v>
      </c>
      <c r="O45" s="132">
        <v>15.9</v>
      </c>
      <c r="P45" s="132">
        <v>16.71</v>
      </c>
      <c r="Q45" s="132">
        <v>17.564</v>
      </c>
      <c r="R45" s="132">
        <f t="shared" si="13"/>
        <v>63.041000000000011</v>
      </c>
      <c r="S45" s="132">
        <f t="shared" si="14"/>
        <v>142.70200000000003</v>
      </c>
      <c r="T45" s="53"/>
    </row>
    <row r="46" spans="1:20" ht="3" customHeight="1">
      <c r="A46" s="58"/>
      <c r="B46" s="58"/>
      <c r="C46" s="58"/>
      <c r="D46" s="58"/>
      <c r="E46" s="58"/>
      <c r="F46" s="133" t="s">
        <v>68</v>
      </c>
      <c r="G46" s="133" t="s">
        <v>68</v>
      </c>
      <c r="H46" s="133" t="s">
        <v>68</v>
      </c>
      <c r="I46" s="133" t="s">
        <v>68</v>
      </c>
      <c r="J46" s="133" t="s">
        <v>68</v>
      </c>
      <c r="K46" s="133" t="s">
        <v>68</v>
      </c>
      <c r="L46" s="133" t="s">
        <v>68</v>
      </c>
      <c r="M46" s="133" t="s">
        <v>68</v>
      </c>
      <c r="N46" s="133" t="s">
        <v>68</v>
      </c>
      <c r="O46" s="133" t="s">
        <v>68</v>
      </c>
      <c r="P46" s="133" t="s">
        <v>68</v>
      </c>
      <c r="Q46" s="133" t="s">
        <v>68</v>
      </c>
      <c r="R46" s="133" t="s">
        <v>68</v>
      </c>
      <c r="S46" s="133" t="s">
        <v>68</v>
      </c>
      <c r="T46" s="53"/>
    </row>
    <row r="47" spans="1:20" ht="12.5" customHeight="1">
      <c r="A47" s="58"/>
      <c r="B47" s="58"/>
      <c r="D47" s="58" t="s">
        <v>69</v>
      </c>
      <c r="E47" s="58"/>
      <c r="F47" s="132">
        <f>SUM(F44:F45)</f>
        <v>58.267000000000003</v>
      </c>
      <c r="G47" s="132">
        <f t="shared" ref="G47:Q47" si="15">SUM(G44:G45)</f>
        <v>70.914999999999992</v>
      </c>
      <c r="H47" s="132">
        <f t="shared" si="15"/>
        <v>71.221000000000004</v>
      </c>
      <c r="I47" s="132">
        <f t="shared" si="15"/>
        <v>70.597999999999999</v>
      </c>
      <c r="J47" s="132">
        <f t="shared" si="15"/>
        <v>72.588999999999999</v>
      </c>
      <c r="K47" s="132">
        <f t="shared" si="15"/>
        <v>74.316999999999993</v>
      </c>
      <c r="L47" s="132">
        <f t="shared" si="15"/>
        <v>81.408000000000001</v>
      </c>
      <c r="M47" s="132">
        <f t="shared" si="15"/>
        <v>78.123999999999995</v>
      </c>
      <c r="N47" s="132">
        <f t="shared" si="15"/>
        <v>74.951999999999998</v>
      </c>
      <c r="O47" s="132">
        <f t="shared" si="15"/>
        <v>82.403000000000006</v>
      </c>
      <c r="P47" s="132">
        <f t="shared" si="15"/>
        <v>84.651999999999987</v>
      </c>
      <c r="Q47" s="132">
        <f t="shared" si="15"/>
        <v>86.906000000000006</v>
      </c>
      <c r="R47" s="132">
        <f>SUM(H47:L47)</f>
        <v>370.13300000000004</v>
      </c>
      <c r="S47" s="132">
        <f>SUM(H47:Q47)</f>
        <v>777.17000000000007</v>
      </c>
      <c r="T47" s="53"/>
    </row>
    <row r="48" spans="1:20" ht="8" customHeight="1">
      <c r="A48" s="58"/>
      <c r="B48" s="58"/>
      <c r="C48" s="58"/>
      <c r="D48" s="58"/>
      <c r="E48" s="58"/>
      <c r="F48" s="132"/>
      <c r="G48" s="132"/>
      <c r="H48" s="132"/>
      <c r="I48" s="132"/>
      <c r="J48" s="132"/>
      <c r="K48" s="132"/>
      <c r="L48" s="132"/>
      <c r="M48" s="132"/>
      <c r="N48" s="132"/>
      <c r="O48" s="132"/>
      <c r="P48" s="132"/>
      <c r="Q48" s="132"/>
      <c r="R48" s="132"/>
      <c r="S48" s="132"/>
      <c r="T48" s="53"/>
    </row>
    <row r="49" spans="1:20" ht="12.5" customHeight="1">
      <c r="A49" s="58" t="s">
        <v>80</v>
      </c>
      <c r="B49" s="65"/>
      <c r="C49" s="65"/>
      <c r="D49" s="65"/>
      <c r="E49" s="65"/>
      <c r="F49" s="134"/>
      <c r="G49" s="134"/>
      <c r="H49" s="134"/>
      <c r="I49" s="134"/>
      <c r="J49" s="134"/>
      <c r="K49" s="134"/>
      <c r="L49" s="134"/>
      <c r="M49" s="134"/>
      <c r="N49" s="134"/>
      <c r="O49" s="134"/>
      <c r="P49" s="134"/>
      <c r="Q49" s="134"/>
      <c r="R49" s="134"/>
      <c r="S49" s="134"/>
      <c r="T49" s="53"/>
    </row>
    <row r="50" spans="1:20" ht="12.5" customHeight="1">
      <c r="A50" s="58"/>
      <c r="B50" s="65" t="s">
        <v>81</v>
      </c>
      <c r="C50" s="65"/>
      <c r="D50" s="65"/>
      <c r="E50" s="65"/>
      <c r="F50" s="132">
        <v>-109.627</v>
      </c>
      <c r="G50" s="132">
        <v>-39.258000000000003</v>
      </c>
      <c r="H50" s="132">
        <v>15.635999999999999</v>
      </c>
      <c r="I50" s="132">
        <v>2.87</v>
      </c>
      <c r="J50" s="132">
        <v>1.841</v>
      </c>
      <c r="K50" s="132">
        <v>1.155</v>
      </c>
      <c r="L50" s="132">
        <v>0.74299999999999999</v>
      </c>
      <c r="M50" s="132">
        <v>0.45</v>
      </c>
      <c r="N50" s="132">
        <v>3.3000000000000002E-2</v>
      </c>
      <c r="O50" s="132">
        <v>2.1000000000000001E-2</v>
      </c>
      <c r="P50" s="132">
        <v>1.4999999999999999E-2</v>
      </c>
      <c r="Q50" s="132">
        <v>1.4999999999999999E-2</v>
      </c>
      <c r="R50" s="132">
        <f t="shared" ref="R50:R55" si="16">SUM(H50:L50)</f>
        <v>22.245000000000001</v>
      </c>
      <c r="S50" s="132">
        <f t="shared" ref="S50:S55" si="17">SUM(H50:Q50)</f>
        <v>22.779000000000003</v>
      </c>
      <c r="T50" s="53"/>
    </row>
    <row r="51" spans="1:20" ht="12.5" customHeight="1">
      <c r="A51" s="58"/>
      <c r="B51" s="65" t="s">
        <v>115</v>
      </c>
      <c r="D51" s="65"/>
      <c r="E51" s="65"/>
      <c r="F51" s="132">
        <v>40.457999999999998</v>
      </c>
      <c r="G51" s="132">
        <v>5.2</v>
      </c>
      <c r="H51" s="132">
        <v>7.3</v>
      </c>
      <c r="I51" s="132">
        <v>6.2</v>
      </c>
      <c r="J51" s="132">
        <v>3.9</v>
      </c>
      <c r="K51" s="132">
        <v>4.0999999999999996</v>
      </c>
      <c r="L51" s="132">
        <v>4.0999999999999996</v>
      </c>
      <c r="M51" s="132">
        <v>4.4000000000000004</v>
      </c>
      <c r="N51" s="132">
        <v>4.9000000000000004</v>
      </c>
      <c r="O51" s="132">
        <v>5.3</v>
      </c>
      <c r="P51" s="132">
        <v>5.5</v>
      </c>
      <c r="Q51" s="132">
        <v>5.6</v>
      </c>
      <c r="R51" s="132">
        <f t="shared" si="16"/>
        <v>25.6</v>
      </c>
      <c r="S51" s="132">
        <f t="shared" si="17"/>
        <v>51.3</v>
      </c>
      <c r="T51" s="53"/>
    </row>
    <row r="52" spans="1:20" ht="12.5" customHeight="1">
      <c r="A52" s="58"/>
      <c r="B52" s="58" t="s">
        <v>82</v>
      </c>
      <c r="C52" s="65"/>
      <c r="D52" s="65"/>
      <c r="E52" s="65"/>
      <c r="F52" s="132">
        <v>-32.066000000000003</v>
      </c>
      <c r="G52" s="132">
        <v>-6.2789999999999999</v>
      </c>
      <c r="H52" s="132">
        <v>4.2910000000000004</v>
      </c>
      <c r="I52" s="132">
        <v>2.948</v>
      </c>
      <c r="J52" s="132">
        <v>-10.413</v>
      </c>
      <c r="K52" s="132">
        <v>-12.22</v>
      </c>
      <c r="L52" s="132">
        <v>-14.342000000000001</v>
      </c>
      <c r="M52" s="132">
        <v>-17.276</v>
      </c>
      <c r="N52" s="132">
        <v>-19.867000000000001</v>
      </c>
      <c r="O52" s="132">
        <v>-10.911</v>
      </c>
      <c r="P52" s="132">
        <v>-10.692</v>
      </c>
      <c r="Q52" s="132">
        <v>-11.752000000000001</v>
      </c>
      <c r="R52" s="132">
        <f t="shared" si="16"/>
        <v>-29.736000000000001</v>
      </c>
      <c r="S52" s="132">
        <f t="shared" si="17"/>
        <v>-100.23399999999999</v>
      </c>
      <c r="T52" s="53"/>
    </row>
    <row r="53" spans="1:20" ht="12.5" customHeight="1">
      <c r="A53" s="58"/>
      <c r="B53" s="58" t="s">
        <v>83</v>
      </c>
      <c r="C53" s="65"/>
      <c r="D53" s="65"/>
      <c r="E53" s="65"/>
      <c r="F53" s="132">
        <v>-12.348000000000001</v>
      </c>
      <c r="G53" s="132">
        <v>-30.297999999999998</v>
      </c>
      <c r="H53" s="132">
        <v>-4.1870000000000003</v>
      </c>
      <c r="I53" s="132">
        <v>-8.3940000000000001</v>
      </c>
      <c r="J53" s="132">
        <v>-8.0380000000000003</v>
      </c>
      <c r="K53" s="132">
        <v>-7.9820000000000002</v>
      </c>
      <c r="L53" s="132">
        <v>-2.59</v>
      </c>
      <c r="M53" s="132">
        <v>2.2799999999999998</v>
      </c>
      <c r="N53" s="132">
        <v>4.8470000000000004</v>
      </c>
      <c r="O53" s="132">
        <v>4.9329999999999998</v>
      </c>
      <c r="P53" s="132">
        <v>4.7939999999999996</v>
      </c>
      <c r="Q53" s="132">
        <v>4.4160000000000004</v>
      </c>
      <c r="R53" s="132">
        <f t="shared" si="16"/>
        <v>-31.190999999999999</v>
      </c>
      <c r="S53" s="132">
        <f t="shared" si="17"/>
        <v>-9.9209999999999958</v>
      </c>
      <c r="T53" s="53"/>
    </row>
    <row r="54" spans="1:20" ht="12.5" customHeight="1">
      <c r="A54" s="58"/>
      <c r="B54" s="58" t="s">
        <v>84</v>
      </c>
      <c r="C54" s="65"/>
      <c r="D54" s="65"/>
      <c r="E54" s="65"/>
      <c r="F54" s="132">
        <v>15.063000000000001</v>
      </c>
      <c r="G54" s="132">
        <v>14.792</v>
      </c>
      <c r="H54" s="132">
        <v>12.737</v>
      </c>
      <c r="I54" s="132">
        <v>18.756</v>
      </c>
      <c r="J54" s="132">
        <v>15.912000000000001</v>
      </c>
      <c r="K54" s="132">
        <v>15.352</v>
      </c>
      <c r="L54" s="132">
        <v>15.468</v>
      </c>
      <c r="M54" s="132">
        <v>15.244</v>
      </c>
      <c r="N54" s="132">
        <v>15.323</v>
      </c>
      <c r="O54" s="132">
        <v>15.38</v>
      </c>
      <c r="P54" s="132">
        <v>15.513</v>
      </c>
      <c r="Q54" s="132">
        <v>15.632999999999999</v>
      </c>
      <c r="R54" s="132">
        <f t="shared" si="16"/>
        <v>78.225000000000009</v>
      </c>
      <c r="S54" s="132">
        <f t="shared" si="17"/>
        <v>155.31800000000001</v>
      </c>
      <c r="T54" s="53"/>
    </row>
    <row r="55" spans="1:20" ht="12.5" customHeight="1">
      <c r="A55" s="58"/>
      <c r="B55" s="58" t="s">
        <v>8</v>
      </c>
      <c r="C55" s="65"/>
      <c r="D55" s="65"/>
      <c r="E55" s="65"/>
      <c r="F55" s="132">
        <v>49.518000000000001</v>
      </c>
      <c r="G55" s="132">
        <v>72.668999999999997</v>
      </c>
      <c r="H55" s="132">
        <v>59.753999999999998</v>
      </c>
      <c r="I55" s="132">
        <v>54.969000000000001</v>
      </c>
      <c r="J55" s="132">
        <v>52.904000000000003</v>
      </c>
      <c r="K55" s="132">
        <v>51.13</v>
      </c>
      <c r="L55" s="132">
        <v>50.89</v>
      </c>
      <c r="M55" s="132">
        <v>48.587000000000003</v>
      </c>
      <c r="N55" s="132">
        <v>48.771000000000001</v>
      </c>
      <c r="O55" s="132">
        <v>47.747</v>
      </c>
      <c r="P55" s="132">
        <v>45.993000000000002</v>
      </c>
      <c r="Q55" s="132">
        <v>45.752000000000002</v>
      </c>
      <c r="R55" s="132">
        <f t="shared" si="16"/>
        <v>269.64699999999999</v>
      </c>
      <c r="S55" s="132">
        <f t="shared" si="17"/>
        <v>506.49700000000001</v>
      </c>
      <c r="T55" s="53"/>
    </row>
    <row r="56" spans="1:20" ht="3" customHeight="1">
      <c r="A56" s="58"/>
      <c r="B56" s="58"/>
      <c r="C56" s="58"/>
      <c r="D56" s="58"/>
      <c r="E56" s="58"/>
      <c r="F56" s="133" t="s">
        <v>68</v>
      </c>
      <c r="G56" s="133" t="s">
        <v>68</v>
      </c>
      <c r="H56" s="133" t="s">
        <v>68</v>
      </c>
      <c r="I56" s="133" t="s">
        <v>68</v>
      </c>
      <c r="J56" s="133" t="s">
        <v>68</v>
      </c>
      <c r="K56" s="133" t="s">
        <v>68</v>
      </c>
      <c r="L56" s="133" t="s">
        <v>68</v>
      </c>
      <c r="M56" s="133" t="s">
        <v>68</v>
      </c>
      <c r="N56" s="133" t="s">
        <v>68</v>
      </c>
      <c r="O56" s="133" t="s">
        <v>68</v>
      </c>
      <c r="P56" s="133" t="s">
        <v>68</v>
      </c>
      <c r="Q56" s="133" t="s">
        <v>68</v>
      </c>
      <c r="R56" s="133" t="s">
        <v>68</v>
      </c>
      <c r="S56" s="133" t="s">
        <v>68</v>
      </c>
      <c r="T56" s="53"/>
    </row>
    <row r="57" spans="1:20" ht="12.5" customHeight="1">
      <c r="A57" s="58"/>
      <c r="B57" s="58"/>
      <c r="D57" s="58" t="s">
        <v>69</v>
      </c>
      <c r="E57" s="58"/>
      <c r="F57" s="132">
        <f>SUM(F50:F55)</f>
        <v>-49.001999999999995</v>
      </c>
      <c r="G57" s="132">
        <f t="shared" ref="G57:Q57" si="18">SUM(G50:G55)</f>
        <v>16.825999999999993</v>
      </c>
      <c r="H57" s="132">
        <f t="shared" si="18"/>
        <v>95.531000000000006</v>
      </c>
      <c r="I57" s="132">
        <f t="shared" si="18"/>
        <v>77.349000000000004</v>
      </c>
      <c r="J57" s="132">
        <f t="shared" si="18"/>
        <v>56.106000000000002</v>
      </c>
      <c r="K57" s="132">
        <f t="shared" si="18"/>
        <v>51.535000000000004</v>
      </c>
      <c r="L57" s="132">
        <f t="shared" si="18"/>
        <v>54.268999999999998</v>
      </c>
      <c r="M57" s="132">
        <f t="shared" si="18"/>
        <v>53.685000000000002</v>
      </c>
      <c r="N57" s="132">
        <f t="shared" si="18"/>
        <v>54.007000000000005</v>
      </c>
      <c r="O57" s="132">
        <f t="shared" si="18"/>
        <v>62.47</v>
      </c>
      <c r="P57" s="132">
        <f t="shared" si="18"/>
        <v>61.123000000000005</v>
      </c>
      <c r="Q57" s="132">
        <f t="shared" si="18"/>
        <v>59.664000000000001</v>
      </c>
      <c r="R57" s="132">
        <f>SUM(H57:L57)</f>
        <v>334.79</v>
      </c>
      <c r="S57" s="132">
        <f>SUM(H57:Q57)</f>
        <v>625.73900000000003</v>
      </c>
      <c r="T57" s="53"/>
    </row>
    <row r="58" spans="1:20" ht="12" customHeight="1">
      <c r="A58" s="58"/>
      <c r="B58" s="58"/>
      <c r="C58" s="58"/>
      <c r="D58" s="58"/>
      <c r="E58" s="58"/>
      <c r="F58" s="132"/>
      <c r="G58" s="132"/>
      <c r="H58" s="132"/>
      <c r="I58" s="132"/>
      <c r="J58" s="132"/>
      <c r="K58" s="132"/>
      <c r="L58" s="132"/>
      <c r="M58" s="132"/>
      <c r="N58" s="132"/>
      <c r="O58" s="132"/>
      <c r="P58" s="132"/>
      <c r="Q58" s="132"/>
      <c r="R58" s="132"/>
      <c r="S58" s="132"/>
      <c r="T58" s="53"/>
    </row>
    <row r="59" spans="1:20" ht="12" customHeight="1">
      <c r="A59" s="58"/>
      <c r="B59" s="58"/>
      <c r="C59" s="58"/>
      <c r="D59" s="58"/>
      <c r="E59" s="58"/>
      <c r="F59" s="132"/>
      <c r="G59" s="132"/>
      <c r="H59" s="132"/>
      <c r="I59" s="132"/>
      <c r="J59" s="132"/>
      <c r="K59" s="132"/>
      <c r="L59" s="132"/>
      <c r="M59" s="132"/>
      <c r="N59" s="132"/>
      <c r="O59" s="132"/>
      <c r="P59" s="132"/>
      <c r="Q59" s="132"/>
      <c r="R59" s="132"/>
      <c r="S59" s="132"/>
      <c r="T59" s="53"/>
    </row>
    <row r="60" spans="1:20" ht="12" customHeight="1">
      <c r="C60" s="59"/>
      <c r="D60" s="59"/>
      <c r="E60" s="59"/>
      <c r="F60" s="135"/>
      <c r="G60" s="135"/>
      <c r="H60" s="135"/>
      <c r="I60" s="135"/>
      <c r="J60" s="135"/>
      <c r="K60" s="135"/>
      <c r="L60" s="135"/>
      <c r="M60" s="135"/>
      <c r="N60" s="135"/>
      <c r="O60" s="135"/>
      <c r="P60" s="135"/>
      <c r="Q60" s="136"/>
      <c r="R60" s="144"/>
      <c r="S60" s="144"/>
      <c r="T60" s="53"/>
    </row>
    <row r="61" spans="1:20" ht="12.5" customHeight="1">
      <c r="C61" s="59"/>
      <c r="D61" s="59"/>
      <c r="E61" s="59"/>
      <c r="F61" s="135"/>
      <c r="G61" s="135"/>
      <c r="H61" s="135"/>
      <c r="I61" s="135"/>
      <c r="J61" s="135"/>
      <c r="K61" s="135"/>
      <c r="L61" s="135"/>
      <c r="M61" s="135"/>
      <c r="N61" s="135"/>
      <c r="O61" s="135"/>
      <c r="P61" s="135"/>
      <c r="Q61" s="136"/>
      <c r="R61" s="214" t="s">
        <v>1</v>
      </c>
      <c r="S61" s="215"/>
      <c r="T61" s="53"/>
    </row>
    <row r="62" spans="1:20" ht="12.5" customHeight="1">
      <c r="C62" s="19"/>
      <c r="D62" s="60"/>
      <c r="E62" s="60"/>
      <c r="F62" s="137" t="s">
        <v>2</v>
      </c>
      <c r="G62" s="138"/>
      <c r="H62" s="139"/>
      <c r="I62" s="138"/>
      <c r="J62" s="139"/>
      <c r="K62" s="136"/>
      <c r="L62" s="136"/>
      <c r="M62" s="136"/>
      <c r="N62" s="136"/>
      <c r="O62" s="136"/>
      <c r="P62" s="136"/>
      <c r="Q62" s="139"/>
      <c r="R62" s="144" t="s">
        <v>3</v>
      </c>
      <c r="S62" s="144" t="s">
        <v>3</v>
      </c>
      <c r="T62" s="53"/>
    </row>
    <row r="63" spans="1:20" ht="12.5" customHeight="1">
      <c r="A63" s="16"/>
      <c r="B63" s="16"/>
      <c r="C63" s="17"/>
      <c r="D63" s="61"/>
      <c r="E63" s="61"/>
      <c r="F63" s="140">
        <v>2010</v>
      </c>
      <c r="G63" s="140">
        <v>2011</v>
      </c>
      <c r="H63" s="140">
        <v>2012</v>
      </c>
      <c r="I63" s="140">
        <v>2013</v>
      </c>
      <c r="J63" s="140">
        <v>2014</v>
      </c>
      <c r="K63" s="140">
        <v>2015</v>
      </c>
      <c r="L63" s="140">
        <v>2016</v>
      </c>
      <c r="M63" s="140">
        <v>2017</v>
      </c>
      <c r="N63" s="140">
        <v>2018</v>
      </c>
      <c r="O63" s="140">
        <v>2019</v>
      </c>
      <c r="P63" s="140">
        <v>2020</v>
      </c>
      <c r="Q63" s="140">
        <v>2021</v>
      </c>
      <c r="R63" s="140">
        <v>2016</v>
      </c>
      <c r="S63" s="140">
        <v>2021</v>
      </c>
      <c r="T63" s="53"/>
    </row>
    <row r="64" spans="1:20" s="3" customFormat="1" ht="3" customHeight="1">
      <c r="A64" s="65"/>
      <c r="B64" s="65"/>
      <c r="C64" s="65"/>
      <c r="D64" s="65"/>
      <c r="E64" s="65"/>
      <c r="F64" s="141"/>
      <c r="G64" s="141"/>
      <c r="H64" s="141"/>
      <c r="I64" s="141"/>
      <c r="J64" s="141"/>
      <c r="K64" s="141"/>
      <c r="L64" s="141"/>
      <c r="M64" s="141"/>
      <c r="N64" s="141"/>
      <c r="O64" s="141"/>
      <c r="P64" s="141"/>
      <c r="Q64" s="141"/>
      <c r="R64" s="141"/>
      <c r="S64" s="141"/>
      <c r="T64" s="64"/>
    </row>
    <row r="65" spans="1:20" ht="12.5" customHeight="1">
      <c r="A65" s="58" t="s">
        <v>85</v>
      </c>
      <c r="B65" s="65"/>
      <c r="C65" s="65"/>
      <c r="D65" s="65"/>
      <c r="E65" s="65"/>
      <c r="F65" s="132"/>
      <c r="G65" s="132"/>
      <c r="H65" s="132"/>
      <c r="I65" s="132"/>
      <c r="J65" s="132"/>
      <c r="K65" s="132"/>
      <c r="L65" s="132"/>
      <c r="M65" s="132"/>
      <c r="N65" s="132"/>
      <c r="O65" s="132"/>
      <c r="P65" s="132"/>
      <c r="Q65" s="132"/>
      <c r="R65" s="132"/>
      <c r="S65" s="132"/>
      <c r="T65" s="53"/>
    </row>
    <row r="66" spans="1:20" ht="12.5" customHeight="1">
      <c r="A66" s="58"/>
      <c r="B66" s="65" t="s">
        <v>116</v>
      </c>
      <c r="C66" s="65"/>
      <c r="D66" s="65"/>
      <c r="E66" s="65"/>
      <c r="F66" s="132">
        <v>-74.009</v>
      </c>
      <c r="G66" s="132">
        <v>-78.858000000000004</v>
      </c>
      <c r="H66" s="132">
        <v>-83.869</v>
      </c>
      <c r="I66" s="132">
        <v>-85.739000000000004</v>
      </c>
      <c r="J66" s="132">
        <v>-90.116</v>
      </c>
      <c r="K66" s="132">
        <v>-96.863</v>
      </c>
      <c r="L66" s="132">
        <v>-104.89400000000001</v>
      </c>
      <c r="M66" s="132">
        <v>-113.773</v>
      </c>
      <c r="N66" s="132">
        <v>-122.703</v>
      </c>
      <c r="O66" s="132">
        <v>-132.053</v>
      </c>
      <c r="P66" s="132">
        <v>-137.99100000000001</v>
      </c>
      <c r="Q66" s="132">
        <v>-147.702</v>
      </c>
      <c r="R66" s="132">
        <f>SUM(H66:L66)</f>
        <v>-461.48099999999999</v>
      </c>
      <c r="S66" s="132">
        <f>SUM(H66:Q66)</f>
        <v>-1115.703</v>
      </c>
      <c r="T66" s="53"/>
    </row>
    <row r="67" spans="1:20" ht="12.5" customHeight="1">
      <c r="A67" s="58"/>
      <c r="B67" s="65" t="s">
        <v>86</v>
      </c>
      <c r="C67" s="65"/>
      <c r="D67" s="65"/>
      <c r="E67" s="65"/>
      <c r="F67" s="132"/>
      <c r="G67" s="132"/>
      <c r="H67" s="132"/>
      <c r="I67" s="132"/>
      <c r="J67" s="132"/>
      <c r="K67" s="132"/>
      <c r="L67" s="132"/>
      <c r="M67" s="132"/>
      <c r="N67" s="132"/>
      <c r="O67" s="132"/>
      <c r="P67" s="132"/>
      <c r="Q67" s="132"/>
      <c r="R67" s="132"/>
      <c r="S67" s="132"/>
      <c r="T67" s="53"/>
    </row>
    <row r="68" spans="1:20" ht="12.5" customHeight="1">
      <c r="A68" s="58"/>
      <c r="B68" s="65"/>
      <c r="C68" s="65" t="s">
        <v>87</v>
      </c>
      <c r="D68" s="65"/>
      <c r="E68" s="65"/>
      <c r="F68" s="132">
        <v>-61.424999999999997</v>
      </c>
      <c r="G68" s="132">
        <v>-63.87</v>
      </c>
      <c r="H68" s="132">
        <v>-64.647999999999996</v>
      </c>
      <c r="I68" s="132">
        <v>-65.445999999999998</v>
      </c>
      <c r="J68" s="132">
        <v>-67.468999999999994</v>
      </c>
      <c r="K68" s="132">
        <v>-70.072000000000003</v>
      </c>
      <c r="L68" s="132">
        <v>-72.980999999999995</v>
      </c>
      <c r="M68" s="132">
        <v>-75.975999999999999</v>
      </c>
      <c r="N68" s="132">
        <v>-80.135000000000005</v>
      </c>
      <c r="O68" s="132">
        <v>-83.507000000000005</v>
      </c>
      <c r="P68" s="132">
        <v>-86.918999999999997</v>
      </c>
      <c r="Q68" s="132">
        <v>-90.436000000000007</v>
      </c>
      <c r="R68" s="132">
        <f t="shared" ref="R68:R69" si="19">SUM(H68:L68)</f>
        <v>-340.61599999999999</v>
      </c>
      <c r="S68" s="132">
        <f t="shared" ref="S68:S69" si="20">SUM(H68:Q68)</f>
        <v>-757.58899999999994</v>
      </c>
      <c r="T68" s="53"/>
    </row>
    <row r="69" spans="1:20" ht="12.5" customHeight="1">
      <c r="A69" s="58"/>
      <c r="B69" s="65" t="s">
        <v>8</v>
      </c>
      <c r="C69" s="65"/>
      <c r="D69" s="65"/>
      <c r="E69" s="65"/>
      <c r="F69" s="132">
        <v>-47.983000000000004</v>
      </c>
      <c r="G69" s="132">
        <v>-48.096000000000011</v>
      </c>
      <c r="H69" s="132">
        <v>-54.569999999999993</v>
      </c>
      <c r="I69" s="132">
        <v>-61.846000000000004</v>
      </c>
      <c r="J69" s="132">
        <v>-64.79000000000002</v>
      </c>
      <c r="K69" s="132">
        <v>-69.832999999999998</v>
      </c>
      <c r="L69" s="132">
        <v>-69.138000000000005</v>
      </c>
      <c r="M69" s="132">
        <v>-71.623999999999995</v>
      </c>
      <c r="N69" s="132">
        <v>-74.640999999999977</v>
      </c>
      <c r="O69" s="132">
        <v>-77.295000000000016</v>
      </c>
      <c r="P69" s="132">
        <v>-77.385000000000005</v>
      </c>
      <c r="Q69" s="132">
        <v>-78.905999999999977</v>
      </c>
      <c r="R69" s="132">
        <f t="shared" si="19"/>
        <v>-320.17700000000002</v>
      </c>
      <c r="S69" s="132">
        <f t="shared" si="20"/>
        <v>-700.02800000000002</v>
      </c>
      <c r="T69" s="53"/>
    </row>
    <row r="70" spans="1:20" ht="3" customHeight="1">
      <c r="A70" s="58"/>
      <c r="B70" s="65"/>
      <c r="C70" s="58"/>
      <c r="D70" s="58"/>
      <c r="E70" s="58"/>
      <c r="F70" s="133" t="s">
        <v>26</v>
      </c>
      <c r="G70" s="133" t="s">
        <v>26</v>
      </c>
      <c r="H70" s="133" t="s">
        <v>26</v>
      </c>
      <c r="I70" s="133" t="s">
        <v>26</v>
      </c>
      <c r="J70" s="133" t="s">
        <v>26</v>
      </c>
      <c r="K70" s="133" t="s">
        <v>26</v>
      </c>
      <c r="L70" s="133" t="s">
        <v>26</v>
      </c>
      <c r="M70" s="133" t="s">
        <v>26</v>
      </c>
      <c r="N70" s="133" t="s">
        <v>26</v>
      </c>
      <c r="O70" s="133" t="s">
        <v>26</v>
      </c>
      <c r="P70" s="133" t="s">
        <v>26</v>
      </c>
      <c r="Q70" s="133" t="s">
        <v>26</v>
      </c>
      <c r="R70" s="133" t="s">
        <v>26</v>
      </c>
      <c r="S70" s="133" t="s">
        <v>26</v>
      </c>
      <c r="T70" s="53"/>
    </row>
    <row r="71" spans="1:20" ht="12.5" customHeight="1">
      <c r="A71" s="58"/>
      <c r="B71" s="65"/>
      <c r="D71" s="58" t="s">
        <v>69</v>
      </c>
      <c r="E71" s="58"/>
      <c r="F71" s="132">
        <f>SUM(F66:F69)</f>
        <v>-183.417</v>
      </c>
      <c r="G71" s="132">
        <f t="shared" ref="G71:Q71" si="21">SUM(G66:G69)</f>
        <v>-190.82400000000001</v>
      </c>
      <c r="H71" s="132">
        <f t="shared" si="21"/>
        <v>-203.08699999999999</v>
      </c>
      <c r="I71" s="132">
        <f t="shared" si="21"/>
        <v>-213.03100000000001</v>
      </c>
      <c r="J71" s="132">
        <f t="shared" si="21"/>
        <v>-222.375</v>
      </c>
      <c r="K71" s="132">
        <f t="shared" si="21"/>
        <v>-236.768</v>
      </c>
      <c r="L71" s="132">
        <f t="shared" si="21"/>
        <v>-247.01300000000001</v>
      </c>
      <c r="M71" s="132">
        <f t="shared" si="21"/>
        <v>-261.37299999999999</v>
      </c>
      <c r="N71" s="132">
        <f t="shared" si="21"/>
        <v>-277.47899999999998</v>
      </c>
      <c r="O71" s="132">
        <f t="shared" si="21"/>
        <v>-292.85500000000002</v>
      </c>
      <c r="P71" s="132">
        <f t="shared" si="21"/>
        <v>-302.29500000000002</v>
      </c>
      <c r="Q71" s="132">
        <f t="shared" si="21"/>
        <v>-317.04399999999998</v>
      </c>
      <c r="R71" s="132">
        <f>SUM(H71:L71)</f>
        <v>-1122.2739999999999</v>
      </c>
      <c r="S71" s="132">
        <f>SUM(H71:Q71)</f>
        <v>-2573.3199999999997</v>
      </c>
      <c r="T71" s="53"/>
    </row>
    <row r="72" spans="1:20" ht="8" customHeight="1">
      <c r="A72" s="58"/>
      <c r="B72" s="58"/>
      <c r="C72" s="58"/>
      <c r="D72" s="53"/>
      <c r="E72" s="53"/>
      <c r="F72" s="134"/>
      <c r="G72" s="134"/>
      <c r="H72" s="134"/>
      <c r="I72" s="134"/>
      <c r="J72" s="134"/>
      <c r="K72" s="134"/>
      <c r="L72" s="134"/>
      <c r="M72" s="134"/>
      <c r="N72" s="134"/>
      <c r="O72" s="134"/>
      <c r="P72" s="134"/>
      <c r="Q72" s="134"/>
      <c r="R72" s="134"/>
      <c r="S72" s="134"/>
      <c r="T72" s="53"/>
    </row>
    <row r="73" spans="1:20" ht="12.5" customHeight="1">
      <c r="B73" s="65"/>
      <c r="C73" s="65"/>
      <c r="D73" s="65"/>
      <c r="E73" s="58" t="s">
        <v>88</v>
      </c>
      <c r="F73" s="142"/>
      <c r="G73" s="142"/>
      <c r="H73" s="142"/>
      <c r="I73" s="142"/>
      <c r="J73" s="142"/>
      <c r="K73" s="142"/>
      <c r="L73" s="142"/>
      <c r="M73" s="142"/>
      <c r="N73" s="142"/>
      <c r="O73" s="142"/>
      <c r="P73" s="142"/>
      <c r="Q73" s="142"/>
      <c r="R73" s="142"/>
      <c r="S73" s="142"/>
      <c r="T73" s="53"/>
    </row>
    <row r="74" spans="1:20" ht="12.5" customHeight="1">
      <c r="B74" s="65"/>
      <c r="C74" s="65"/>
      <c r="D74" s="65"/>
      <c r="E74" s="58" t="s">
        <v>89</v>
      </c>
      <c r="F74" s="143">
        <f>SUM(F9,F22,F34,F41,F47,F57,F71)</f>
        <v>1912.9</v>
      </c>
      <c r="G74" s="143">
        <f t="shared" ref="G74:Q74" si="22">SUM(G9,G22,G34,G41,G47,G57,G71)</f>
        <v>2022.6579999999999</v>
      </c>
      <c r="H74" s="143">
        <f t="shared" si="22"/>
        <v>2055.752</v>
      </c>
      <c r="I74" s="143">
        <f t="shared" si="22"/>
        <v>2129.1610000000001</v>
      </c>
      <c r="J74" s="143">
        <f t="shared" si="22"/>
        <v>2211.3380000000002</v>
      </c>
      <c r="K74" s="143">
        <f t="shared" si="22"/>
        <v>2339.8599999999997</v>
      </c>
      <c r="L74" s="143">
        <f t="shared" si="22"/>
        <v>2510.6170000000002</v>
      </c>
      <c r="M74" s="143">
        <f t="shared" si="22"/>
        <v>2615.8899999999994</v>
      </c>
      <c r="N74" s="143">
        <f t="shared" si="22"/>
        <v>2720.5330000000004</v>
      </c>
      <c r="O74" s="143">
        <f t="shared" si="22"/>
        <v>2918.2280000000001</v>
      </c>
      <c r="P74" s="143">
        <f t="shared" si="22"/>
        <v>3095.3710000000005</v>
      </c>
      <c r="Q74" s="143">
        <f t="shared" si="22"/>
        <v>3282.0439999999999</v>
      </c>
      <c r="R74" s="132">
        <f>SUM(H74:L74)</f>
        <v>11246.728000000001</v>
      </c>
      <c r="S74" s="132">
        <f>SUM(H74:Q74)</f>
        <v>25878.794000000002</v>
      </c>
      <c r="T74" s="53"/>
    </row>
    <row r="75" spans="1:20" ht="8" customHeight="1">
      <c r="A75" s="58"/>
      <c r="B75" s="58"/>
      <c r="C75" s="58"/>
      <c r="D75" s="58"/>
      <c r="E75" s="58"/>
      <c r="F75" s="66"/>
      <c r="G75" s="66"/>
      <c r="H75" s="66"/>
      <c r="I75" s="66"/>
      <c r="J75" s="66"/>
      <c r="K75" s="66"/>
      <c r="L75" s="66"/>
      <c r="M75" s="66"/>
      <c r="N75" s="66"/>
      <c r="O75" s="66"/>
      <c r="P75" s="66"/>
      <c r="Q75" s="66"/>
      <c r="R75" s="145"/>
      <c r="S75" s="145"/>
      <c r="T75" s="53"/>
    </row>
    <row r="76" spans="1:20" ht="12.5" customHeight="1">
      <c r="A76" s="58" t="s">
        <v>34</v>
      </c>
      <c r="B76" s="65"/>
      <c r="C76" s="65"/>
      <c r="D76" s="65"/>
      <c r="E76" s="65"/>
      <c r="F76" s="67"/>
      <c r="G76" s="67"/>
      <c r="H76" s="67"/>
      <c r="I76" s="67"/>
      <c r="J76" s="67"/>
      <c r="K76" s="67"/>
      <c r="L76" s="67"/>
      <c r="M76" s="67"/>
      <c r="N76" s="67"/>
      <c r="O76" s="67"/>
      <c r="P76" s="67"/>
      <c r="Q76" s="67"/>
      <c r="R76" s="146"/>
      <c r="S76" s="146"/>
      <c r="T76" s="53"/>
    </row>
    <row r="77" spans="1:20" ht="12.5" customHeight="1">
      <c r="A77" s="58" t="s">
        <v>90</v>
      </c>
      <c r="B77" s="65"/>
      <c r="C77" s="65"/>
      <c r="D77" s="65"/>
      <c r="E77" s="65"/>
      <c r="F77" s="68"/>
      <c r="G77" s="68"/>
      <c r="H77" s="68"/>
      <c r="I77" s="68"/>
      <c r="J77" s="68"/>
      <c r="K77" s="68"/>
      <c r="L77" s="68"/>
      <c r="M77" s="68"/>
      <c r="N77" s="68"/>
      <c r="O77" s="68"/>
      <c r="P77" s="68"/>
      <c r="Q77" s="68"/>
      <c r="R77" s="132"/>
      <c r="S77" s="132"/>
      <c r="T77" s="53"/>
    </row>
    <row r="78" spans="1:20" ht="12.5" customHeight="1">
      <c r="A78" s="58" t="s">
        <v>85</v>
      </c>
      <c r="B78" s="65"/>
      <c r="C78" s="65"/>
      <c r="D78" s="65"/>
      <c r="E78" s="65"/>
      <c r="F78" s="132">
        <f>F74 - F71</f>
        <v>2096.317</v>
      </c>
      <c r="G78" s="132">
        <f t="shared" ref="G78:Q78" si="23">G74 - G71</f>
        <v>2213.482</v>
      </c>
      <c r="H78" s="132">
        <f t="shared" si="23"/>
        <v>2258.8389999999999</v>
      </c>
      <c r="I78" s="132">
        <f t="shared" si="23"/>
        <v>2342.192</v>
      </c>
      <c r="J78" s="132">
        <f t="shared" si="23"/>
        <v>2433.7130000000002</v>
      </c>
      <c r="K78" s="132">
        <f t="shared" si="23"/>
        <v>2576.6279999999997</v>
      </c>
      <c r="L78" s="132">
        <f t="shared" si="23"/>
        <v>2757.63</v>
      </c>
      <c r="M78" s="132">
        <f t="shared" si="23"/>
        <v>2877.2629999999995</v>
      </c>
      <c r="N78" s="132">
        <f t="shared" si="23"/>
        <v>2998.0120000000002</v>
      </c>
      <c r="O78" s="132">
        <f t="shared" si="23"/>
        <v>3211.0830000000001</v>
      </c>
      <c r="P78" s="132">
        <f t="shared" si="23"/>
        <v>3397.6660000000006</v>
      </c>
      <c r="Q78" s="132">
        <f t="shared" si="23"/>
        <v>3599.0879999999997</v>
      </c>
      <c r="R78" s="132">
        <f>SUM(H78:L78)</f>
        <v>12369.002</v>
      </c>
      <c r="S78" s="132">
        <f>SUM(H78:Q78)</f>
        <v>28452.113999999998</v>
      </c>
      <c r="T78" s="53"/>
    </row>
    <row r="79" spans="1:20" ht="8" customHeight="1">
      <c r="A79" s="58"/>
      <c r="B79" s="65"/>
      <c r="C79" s="65"/>
      <c r="D79" s="65"/>
      <c r="E79" s="65"/>
      <c r="F79" s="68"/>
      <c r="G79" s="68"/>
      <c r="H79" s="68"/>
      <c r="I79" s="68"/>
      <c r="J79" s="68"/>
      <c r="K79" s="68"/>
      <c r="L79" s="68"/>
      <c r="M79" s="68"/>
      <c r="N79" s="68"/>
      <c r="O79" s="68"/>
      <c r="P79" s="68"/>
      <c r="Q79" s="68"/>
      <c r="R79" s="132"/>
      <c r="S79" s="132"/>
      <c r="T79" s="53"/>
    </row>
    <row r="80" spans="1:20" ht="12.5" customHeight="1">
      <c r="A80" s="58" t="s">
        <v>91</v>
      </c>
      <c r="B80" s="65"/>
      <c r="C80" s="65"/>
      <c r="D80" s="65"/>
      <c r="E80" s="65"/>
      <c r="F80" s="68"/>
      <c r="G80" s="68"/>
      <c r="H80" s="68"/>
      <c r="I80" s="68"/>
      <c r="J80" s="68"/>
      <c r="K80" s="68"/>
      <c r="L80" s="68"/>
      <c r="M80" s="68"/>
      <c r="N80" s="68"/>
      <c r="O80" s="68"/>
      <c r="P80" s="68"/>
      <c r="Q80" s="68"/>
      <c r="R80" s="132"/>
      <c r="S80" s="132"/>
      <c r="T80" s="53"/>
    </row>
    <row r="81" spans="1:28" ht="12.5" customHeight="1">
      <c r="A81" s="58" t="s">
        <v>85</v>
      </c>
      <c r="B81" s="58"/>
      <c r="C81" s="58"/>
      <c r="D81" s="58"/>
      <c r="E81" s="58"/>
      <c r="F81" s="132">
        <f>F12  + F66</f>
        <v>446.47699999999998</v>
      </c>
      <c r="G81" s="132">
        <f t="shared" ref="G81:Q81" si="24">G12  + G66</f>
        <v>476.57599999999996</v>
      </c>
      <c r="H81" s="132">
        <f t="shared" si="24"/>
        <v>471.452</v>
      </c>
      <c r="I81" s="132">
        <f t="shared" si="24"/>
        <v>512.08999999999992</v>
      </c>
      <c r="J81" s="132">
        <f t="shared" si="24"/>
        <v>541.50400000000002</v>
      </c>
      <c r="K81" s="132">
        <f t="shared" si="24"/>
        <v>565.21499999999992</v>
      </c>
      <c r="L81" s="132">
        <f t="shared" si="24"/>
        <v>612.69600000000003</v>
      </c>
      <c r="M81" s="132">
        <f t="shared" si="24"/>
        <v>632.697</v>
      </c>
      <c r="N81" s="132">
        <f t="shared" si="24"/>
        <v>654.07600000000002</v>
      </c>
      <c r="O81" s="132">
        <f t="shared" si="24"/>
        <v>712.61</v>
      </c>
      <c r="P81" s="132">
        <f t="shared" si="24"/>
        <v>764.59800000000007</v>
      </c>
      <c r="Q81" s="132">
        <f t="shared" si="24"/>
        <v>818.43799999999999</v>
      </c>
      <c r="R81" s="132">
        <f>SUM(H81:L81)</f>
        <v>2702.9569999999994</v>
      </c>
      <c r="S81" s="132">
        <f>SUM(H81:Q81)</f>
        <v>6285.3759999999993</v>
      </c>
      <c r="T81" s="53"/>
    </row>
    <row r="82" spans="1:28" ht="3" customHeight="1">
      <c r="A82" s="16"/>
      <c r="B82" s="16"/>
      <c r="C82" s="21"/>
      <c r="D82" s="21"/>
      <c r="E82" s="21"/>
      <c r="F82" s="69"/>
      <c r="G82" s="69"/>
      <c r="H82" s="69"/>
      <c r="I82" s="69"/>
      <c r="J82" s="69"/>
      <c r="K82" s="69"/>
      <c r="L82" s="69"/>
      <c r="M82" s="69"/>
      <c r="N82" s="69"/>
      <c r="O82" s="69"/>
      <c r="P82" s="69"/>
      <c r="Q82" s="69"/>
      <c r="R82" s="69"/>
      <c r="S82" s="69"/>
      <c r="T82" s="53"/>
    </row>
    <row r="83" spans="1:28" ht="12.5" customHeight="1">
      <c r="C83" s="70"/>
      <c r="D83" s="71"/>
      <c r="E83" s="71"/>
      <c r="F83" s="71"/>
      <c r="G83" s="72"/>
      <c r="H83" s="71"/>
      <c r="I83" s="71"/>
      <c r="J83" s="71"/>
      <c r="K83" s="71"/>
      <c r="L83" s="71"/>
      <c r="M83" s="71"/>
      <c r="N83" s="71"/>
      <c r="O83" s="71"/>
      <c r="P83" s="71"/>
      <c r="Q83" s="71"/>
      <c r="R83" s="71"/>
      <c r="S83" s="71"/>
      <c r="T83" s="53"/>
    </row>
    <row r="84" spans="1:28" ht="12" customHeight="1">
      <c r="A84" s="84" t="s">
        <v>37</v>
      </c>
      <c r="B84" s="85"/>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row>
    <row r="85" spans="1:28" ht="12" customHeight="1">
      <c r="A85" s="86"/>
      <c r="B85" s="85"/>
      <c r="C85" s="85"/>
      <c r="D85" s="85"/>
      <c r="E85" s="85"/>
      <c r="F85" s="85"/>
      <c r="G85" s="85"/>
      <c r="H85" s="85"/>
      <c r="I85" s="85"/>
      <c r="J85" s="85"/>
      <c r="K85" s="85"/>
      <c r="L85" s="85"/>
      <c r="M85" s="85"/>
      <c r="N85" s="85"/>
      <c r="O85" s="85"/>
      <c r="P85" s="85"/>
      <c r="Q85" s="85"/>
      <c r="R85" s="85"/>
      <c r="S85" s="85"/>
      <c r="T85" s="85"/>
      <c r="U85" s="85"/>
      <c r="V85" s="85"/>
      <c r="W85" s="85"/>
      <c r="X85" s="85"/>
      <c r="Y85" s="85"/>
      <c r="Z85" s="85"/>
      <c r="AA85" s="85"/>
      <c r="AB85" s="85"/>
    </row>
    <row r="86" spans="1:28" ht="14.25" customHeight="1">
      <c r="A86" s="216" t="s">
        <v>92</v>
      </c>
      <c r="B86" s="210"/>
      <c r="C86" s="210"/>
      <c r="D86" s="210"/>
      <c r="E86" s="210"/>
      <c r="F86" s="210"/>
      <c r="G86" s="210"/>
      <c r="H86" s="210"/>
      <c r="I86" s="210"/>
      <c r="J86" s="210"/>
      <c r="K86" s="210"/>
      <c r="L86" s="210"/>
      <c r="M86" s="210"/>
      <c r="N86" s="210"/>
      <c r="O86" s="210"/>
      <c r="P86" s="210"/>
      <c r="Q86" s="210"/>
      <c r="R86" s="210"/>
      <c r="S86" s="210"/>
      <c r="T86" s="85"/>
      <c r="U86" s="85"/>
      <c r="V86" s="85"/>
      <c r="W86" s="85"/>
      <c r="X86" s="85"/>
      <c r="Y86" s="85"/>
      <c r="Z86" s="85"/>
      <c r="AA86" s="85"/>
      <c r="AB86" s="85"/>
    </row>
    <row r="87" spans="1:28" ht="14.25" customHeight="1">
      <c r="A87" s="210"/>
      <c r="B87" s="210"/>
      <c r="C87" s="210"/>
      <c r="D87" s="210"/>
      <c r="E87" s="210"/>
      <c r="F87" s="210"/>
      <c r="G87" s="210"/>
      <c r="H87" s="210"/>
      <c r="I87" s="210"/>
      <c r="J87" s="210"/>
      <c r="K87" s="210"/>
      <c r="L87" s="210"/>
      <c r="M87" s="210"/>
      <c r="N87" s="210"/>
      <c r="O87" s="210"/>
      <c r="P87" s="210"/>
      <c r="Q87" s="210"/>
      <c r="R87" s="210"/>
      <c r="S87" s="210"/>
      <c r="T87" s="85"/>
      <c r="U87" s="85"/>
      <c r="V87" s="85"/>
      <c r="W87" s="85"/>
      <c r="X87" s="85"/>
      <c r="Y87" s="85"/>
      <c r="Z87" s="85"/>
      <c r="AA87" s="85"/>
      <c r="AB87" s="85"/>
    </row>
    <row r="88" spans="1:28" ht="12.5" customHeight="1">
      <c r="A88" s="46"/>
      <c r="B88" s="46"/>
      <c r="C88" s="211" t="s">
        <v>93</v>
      </c>
      <c r="D88" s="211"/>
      <c r="E88" s="211"/>
      <c r="F88" s="211"/>
      <c r="G88" s="211"/>
      <c r="H88" s="211"/>
      <c r="I88" s="211"/>
      <c r="J88" s="211"/>
      <c r="K88" s="211"/>
      <c r="L88" s="211"/>
      <c r="M88" s="211"/>
      <c r="N88" s="211"/>
      <c r="O88" s="211"/>
      <c r="P88" s="211"/>
      <c r="Q88" s="211"/>
      <c r="R88" s="211"/>
      <c r="S88" s="46"/>
      <c r="T88" s="85"/>
      <c r="U88" s="85"/>
      <c r="V88" s="85"/>
      <c r="W88" s="85"/>
      <c r="X88" s="85"/>
      <c r="Y88" s="85"/>
      <c r="Z88" s="85"/>
      <c r="AA88" s="85"/>
      <c r="AB88" s="85"/>
    </row>
    <row r="89" spans="1:28" ht="8" customHeight="1">
      <c r="A89" s="46"/>
      <c r="B89" s="46"/>
      <c r="C89" s="87"/>
      <c r="D89" s="87"/>
      <c r="E89" s="87"/>
      <c r="F89" s="87"/>
      <c r="G89" s="87"/>
      <c r="H89" s="87"/>
      <c r="I89" s="87"/>
      <c r="J89" s="87"/>
      <c r="K89" s="87"/>
      <c r="L89" s="87"/>
      <c r="M89" s="87"/>
      <c r="N89" s="87"/>
      <c r="O89" s="87"/>
      <c r="P89" s="87"/>
      <c r="Q89" s="87"/>
      <c r="R89" s="87"/>
      <c r="S89" s="46"/>
      <c r="T89" s="85"/>
      <c r="U89" s="85"/>
      <c r="V89" s="85"/>
      <c r="W89" s="85"/>
      <c r="X89" s="85"/>
      <c r="Y89" s="85"/>
      <c r="Z89" s="85"/>
      <c r="AA89" s="85"/>
      <c r="AB89" s="85"/>
    </row>
    <row r="90" spans="1:28" ht="14.25" customHeight="1">
      <c r="B90" s="85"/>
      <c r="C90" s="216" t="s">
        <v>94</v>
      </c>
      <c r="D90" s="210"/>
      <c r="E90" s="210"/>
      <c r="F90" s="210"/>
      <c r="G90" s="210"/>
      <c r="H90" s="210"/>
      <c r="I90" s="210"/>
      <c r="J90" s="210"/>
      <c r="K90" s="210"/>
      <c r="L90" s="210"/>
      <c r="M90" s="210"/>
      <c r="N90" s="210"/>
      <c r="O90" s="210"/>
      <c r="P90" s="210"/>
      <c r="Q90" s="210"/>
      <c r="R90" s="210"/>
      <c r="S90" s="58"/>
      <c r="T90" s="85"/>
      <c r="U90" s="85"/>
      <c r="V90" s="85"/>
      <c r="W90" s="85"/>
      <c r="X90" s="85"/>
      <c r="Y90" s="85"/>
      <c r="Z90" s="85"/>
      <c r="AA90" s="85"/>
      <c r="AB90" s="85"/>
    </row>
    <row r="91" spans="1:28" ht="16.5" customHeight="1">
      <c r="A91" s="85"/>
      <c r="B91" s="85"/>
      <c r="C91" s="210"/>
      <c r="D91" s="210"/>
      <c r="E91" s="210"/>
      <c r="F91" s="210"/>
      <c r="G91" s="210"/>
      <c r="H91" s="210"/>
      <c r="I91" s="210"/>
      <c r="J91" s="210"/>
      <c r="K91" s="210"/>
      <c r="L91" s="210"/>
      <c r="M91" s="210"/>
      <c r="N91" s="210"/>
      <c r="O91" s="210"/>
      <c r="P91" s="210"/>
      <c r="Q91" s="210"/>
      <c r="R91" s="210"/>
      <c r="S91" s="58"/>
      <c r="T91" s="85"/>
      <c r="U91" s="85"/>
      <c r="V91" s="85"/>
      <c r="W91" s="85"/>
      <c r="X91" s="85"/>
      <c r="Y91" s="85"/>
      <c r="Z91" s="85"/>
      <c r="AA91" s="85"/>
      <c r="AB91" s="85"/>
    </row>
    <row r="92" spans="1:28" ht="12" customHeight="1">
      <c r="A92" s="84" t="s">
        <v>95</v>
      </c>
      <c r="B92" s="216" t="s">
        <v>96</v>
      </c>
      <c r="C92" s="216"/>
      <c r="D92" s="216"/>
      <c r="E92" s="216"/>
      <c r="F92" s="216"/>
      <c r="G92" s="216"/>
      <c r="H92" s="216"/>
      <c r="I92" s="216"/>
      <c r="J92" s="216"/>
      <c r="K92" s="216"/>
      <c r="L92" s="216"/>
      <c r="M92" s="216"/>
      <c r="N92" s="216"/>
      <c r="O92" s="216"/>
      <c r="P92" s="216"/>
      <c r="Q92" s="216"/>
      <c r="R92" s="216"/>
      <c r="S92" s="58"/>
      <c r="T92" s="85"/>
      <c r="U92" s="85"/>
      <c r="V92" s="85"/>
      <c r="W92" s="85"/>
      <c r="X92" s="85"/>
      <c r="Y92" s="85"/>
      <c r="Z92" s="85"/>
      <c r="AA92" s="85"/>
      <c r="AB92" s="85"/>
    </row>
    <row r="93" spans="1:28" ht="15" customHeight="1">
      <c r="A93" s="84"/>
      <c r="B93" s="216"/>
      <c r="C93" s="216"/>
      <c r="D93" s="216"/>
      <c r="E93" s="216"/>
      <c r="F93" s="216"/>
      <c r="G93" s="216"/>
      <c r="H93" s="216"/>
      <c r="I93" s="216"/>
      <c r="J93" s="216"/>
      <c r="K93" s="216"/>
      <c r="L93" s="216"/>
      <c r="M93" s="216"/>
      <c r="N93" s="216"/>
      <c r="O93" s="216"/>
      <c r="P93" s="216"/>
      <c r="Q93" s="216"/>
      <c r="R93" s="216"/>
      <c r="S93" s="58"/>
      <c r="T93" s="85"/>
      <c r="U93" s="85"/>
      <c r="V93" s="85"/>
      <c r="W93" s="85"/>
      <c r="X93" s="85"/>
      <c r="Y93" s="85"/>
      <c r="Z93" s="85"/>
      <c r="AA93" s="85"/>
      <c r="AB93" s="85"/>
    </row>
    <row r="94" spans="1:28" ht="12" customHeight="1">
      <c r="A94" s="84" t="s">
        <v>97</v>
      </c>
      <c r="B94" s="216" t="s">
        <v>98</v>
      </c>
      <c r="C94" s="216"/>
      <c r="D94" s="216"/>
      <c r="E94" s="216"/>
      <c r="F94" s="216"/>
      <c r="G94" s="216"/>
      <c r="H94" s="216"/>
      <c r="I94" s="216"/>
      <c r="J94" s="216"/>
      <c r="K94" s="216"/>
      <c r="L94" s="216"/>
      <c r="M94" s="216"/>
      <c r="N94" s="216"/>
      <c r="O94" s="216"/>
      <c r="P94" s="216"/>
      <c r="Q94" s="216"/>
      <c r="R94" s="216"/>
      <c r="S94" s="58"/>
      <c r="T94" s="85"/>
      <c r="U94" s="85"/>
      <c r="V94" s="85"/>
      <c r="W94" s="85"/>
      <c r="X94" s="85"/>
      <c r="Y94" s="85"/>
      <c r="Z94" s="85"/>
      <c r="AA94" s="85"/>
      <c r="AB94" s="85"/>
    </row>
    <row r="95" spans="1:28" ht="14.25" customHeight="1">
      <c r="A95" s="84"/>
      <c r="B95" s="216"/>
      <c r="C95" s="216"/>
      <c r="D95" s="216"/>
      <c r="E95" s="216"/>
      <c r="F95" s="216"/>
      <c r="G95" s="216"/>
      <c r="H95" s="216"/>
      <c r="I95" s="216"/>
      <c r="J95" s="216"/>
      <c r="K95" s="216"/>
      <c r="L95" s="216"/>
      <c r="M95" s="216"/>
      <c r="N95" s="216"/>
      <c r="O95" s="216"/>
      <c r="P95" s="216"/>
      <c r="Q95" s="216"/>
      <c r="R95" s="216"/>
      <c r="S95" s="58"/>
      <c r="T95" s="85"/>
      <c r="U95" s="85"/>
      <c r="V95" s="85"/>
      <c r="W95" s="85"/>
      <c r="X95" s="85"/>
      <c r="Y95" s="85"/>
      <c r="Z95" s="85"/>
      <c r="AA95" s="85"/>
      <c r="AB95" s="85"/>
    </row>
    <row r="96" spans="1:28" ht="15" hidden="1" customHeight="1">
      <c r="A96" s="84"/>
      <c r="B96" s="86"/>
      <c r="C96" s="86"/>
      <c r="D96" s="86"/>
      <c r="E96" s="86"/>
      <c r="F96" s="86"/>
      <c r="G96" s="86"/>
      <c r="H96" s="86"/>
      <c r="I96" s="86"/>
      <c r="J96" s="86"/>
      <c r="K96" s="86"/>
      <c r="L96" s="86"/>
      <c r="M96" s="86"/>
      <c r="N96" s="86"/>
      <c r="O96" s="86"/>
      <c r="P96" s="86"/>
      <c r="Q96" s="86"/>
      <c r="R96" s="86"/>
      <c r="S96" s="58"/>
      <c r="T96" s="85"/>
      <c r="U96" s="85"/>
      <c r="V96" s="85"/>
      <c r="W96" s="85"/>
      <c r="X96" s="85"/>
      <c r="Y96" s="85"/>
      <c r="Z96" s="85"/>
      <c r="AA96" s="85"/>
      <c r="AB96" s="85"/>
    </row>
    <row r="97" spans="1:28" ht="12.5" customHeight="1">
      <c r="A97" s="84" t="s">
        <v>99</v>
      </c>
      <c r="B97" s="212" t="s">
        <v>100</v>
      </c>
      <c r="C97" s="212"/>
      <c r="D97" s="212"/>
      <c r="E97" s="212"/>
      <c r="F97" s="212"/>
      <c r="G97" s="212"/>
      <c r="H97" s="212"/>
      <c r="I97" s="212"/>
      <c r="J97" s="212"/>
      <c r="K97" s="212"/>
      <c r="L97" s="212"/>
      <c r="M97" s="212"/>
      <c r="N97" s="212"/>
      <c r="O97" s="212"/>
      <c r="P97" s="212"/>
      <c r="Q97" s="212"/>
      <c r="R97" s="58"/>
      <c r="S97" s="58"/>
      <c r="T97" s="85"/>
      <c r="U97" s="85"/>
      <c r="V97" s="85"/>
      <c r="W97" s="85"/>
      <c r="X97" s="85"/>
      <c r="Y97" s="85"/>
      <c r="Z97" s="85"/>
      <c r="AA97" s="85"/>
      <c r="AB97" s="85"/>
    </row>
    <row r="98" spans="1:28" ht="14.25" customHeight="1">
      <c r="A98" s="84"/>
      <c r="B98" s="58"/>
      <c r="C98" s="58"/>
      <c r="D98" s="58"/>
      <c r="E98" s="58"/>
      <c r="F98" s="58"/>
      <c r="G98" s="58"/>
      <c r="H98" s="58"/>
      <c r="I98" s="58"/>
      <c r="J98" s="58"/>
      <c r="K98" s="58"/>
      <c r="L98" s="58"/>
      <c r="M98" s="58"/>
      <c r="N98" s="58"/>
      <c r="O98" s="58"/>
      <c r="P98" s="58"/>
      <c r="Q98" s="58"/>
      <c r="R98" s="58"/>
      <c r="S98" s="58"/>
      <c r="T98" s="85"/>
      <c r="U98" s="85"/>
      <c r="V98" s="85"/>
      <c r="W98" s="85"/>
      <c r="X98" s="85"/>
      <c r="Y98" s="85"/>
      <c r="Z98" s="85"/>
      <c r="AA98" s="85"/>
      <c r="AB98" s="85"/>
    </row>
    <row r="99" spans="1:28" ht="13.5" customHeight="1">
      <c r="A99" s="84" t="s">
        <v>101</v>
      </c>
      <c r="B99" s="212" t="s">
        <v>102</v>
      </c>
      <c r="C99" s="212"/>
      <c r="D99" s="212"/>
      <c r="E99" s="212"/>
      <c r="F99" s="212"/>
      <c r="G99" s="212"/>
      <c r="H99" s="212"/>
      <c r="I99" s="212"/>
      <c r="J99" s="212"/>
      <c r="K99" s="212"/>
      <c r="L99" s="212"/>
      <c r="M99" s="212"/>
      <c r="N99" s="212"/>
      <c r="O99" s="212"/>
      <c r="P99" s="212"/>
      <c r="Q99" s="212"/>
      <c r="R99" s="212"/>
      <c r="S99" s="58"/>
      <c r="T99" s="85"/>
      <c r="U99" s="85"/>
      <c r="V99" s="85"/>
      <c r="W99" s="85"/>
      <c r="X99" s="85"/>
      <c r="Y99" s="85"/>
      <c r="Z99" s="85"/>
      <c r="AA99" s="85"/>
      <c r="AB99" s="85"/>
    </row>
    <row r="100" spans="1:28" ht="13.5" customHeight="1">
      <c r="A100" s="84"/>
      <c r="B100" s="58"/>
      <c r="C100" s="58"/>
      <c r="D100" s="58"/>
      <c r="E100" s="58"/>
      <c r="F100" s="58"/>
      <c r="G100" s="58"/>
      <c r="H100" s="58"/>
      <c r="I100" s="58"/>
      <c r="J100" s="58"/>
      <c r="K100" s="58"/>
      <c r="L100" s="58"/>
      <c r="M100" s="58"/>
      <c r="N100" s="58"/>
      <c r="O100" s="58"/>
      <c r="P100" s="58"/>
      <c r="Q100" s="58"/>
      <c r="R100" s="58"/>
      <c r="S100" s="58"/>
      <c r="T100" s="85"/>
      <c r="U100" s="85"/>
      <c r="V100" s="85"/>
      <c r="W100" s="85"/>
      <c r="X100" s="85"/>
      <c r="Y100" s="85"/>
      <c r="Z100" s="85"/>
      <c r="AA100" s="85"/>
      <c r="AB100" s="85"/>
    </row>
    <row r="101" spans="1:28" ht="15" customHeight="1">
      <c r="A101" s="84" t="s">
        <v>103</v>
      </c>
      <c r="B101" s="217" t="s">
        <v>104</v>
      </c>
      <c r="C101" s="217"/>
      <c r="D101" s="217"/>
      <c r="E101" s="217"/>
      <c r="F101" s="217"/>
      <c r="G101" s="217"/>
      <c r="H101" s="217"/>
      <c r="I101" s="217"/>
      <c r="J101" s="217"/>
      <c r="K101" s="217"/>
      <c r="L101" s="217"/>
      <c r="M101" s="217"/>
      <c r="N101" s="217"/>
      <c r="O101" s="217"/>
      <c r="P101" s="217"/>
      <c r="Q101" s="217"/>
      <c r="R101" s="58"/>
      <c r="S101" s="58"/>
      <c r="T101" s="85"/>
      <c r="U101" s="85"/>
      <c r="V101" s="85"/>
      <c r="W101" s="85"/>
      <c r="X101" s="85"/>
      <c r="Y101" s="85"/>
      <c r="Z101" s="85"/>
      <c r="AA101" s="85"/>
      <c r="AB101" s="85"/>
    </row>
    <row r="102" spans="1:28" ht="7.5" customHeight="1">
      <c r="A102" s="84"/>
      <c r="B102" s="217"/>
      <c r="C102" s="217"/>
      <c r="D102" s="217"/>
      <c r="E102" s="217"/>
      <c r="F102" s="217"/>
      <c r="G102" s="217"/>
      <c r="H102" s="217"/>
      <c r="I102" s="217"/>
      <c r="J102" s="217"/>
      <c r="K102" s="217"/>
      <c r="L102" s="217"/>
      <c r="M102" s="217"/>
      <c r="N102" s="217"/>
      <c r="O102" s="217"/>
      <c r="P102" s="217"/>
      <c r="Q102" s="217"/>
      <c r="R102" s="58"/>
      <c r="S102" s="58"/>
      <c r="T102" s="85"/>
      <c r="U102" s="85"/>
      <c r="V102" s="85"/>
      <c r="W102" s="85"/>
      <c r="X102" s="85"/>
      <c r="Y102" s="85"/>
      <c r="Z102" s="85"/>
      <c r="AA102" s="85"/>
      <c r="AB102" s="85"/>
    </row>
    <row r="103" spans="1:28" ht="6" customHeight="1">
      <c r="A103" s="84"/>
      <c r="B103" s="58"/>
      <c r="C103" s="58"/>
      <c r="D103" s="58"/>
      <c r="E103" s="58"/>
      <c r="F103" s="58"/>
      <c r="G103" s="58"/>
      <c r="H103" s="58"/>
      <c r="I103" s="58"/>
      <c r="J103" s="58"/>
      <c r="K103" s="58"/>
      <c r="L103" s="58"/>
      <c r="M103" s="58"/>
      <c r="N103" s="58"/>
      <c r="O103" s="58"/>
      <c r="P103" s="58"/>
      <c r="Q103" s="58"/>
      <c r="R103" s="58"/>
      <c r="S103" s="58"/>
      <c r="T103" s="85"/>
      <c r="U103" s="85"/>
      <c r="V103" s="85"/>
      <c r="W103" s="85"/>
      <c r="X103" s="85"/>
      <c r="Y103" s="85"/>
      <c r="Z103" s="85"/>
      <c r="AA103" s="85"/>
      <c r="AB103" s="85"/>
    </row>
    <row r="104" spans="1:28" ht="14.25" customHeight="1">
      <c r="A104" s="84" t="s">
        <v>105</v>
      </c>
      <c r="B104" s="217" t="s">
        <v>106</v>
      </c>
      <c r="C104" s="217"/>
      <c r="D104" s="217"/>
      <c r="E104" s="217"/>
      <c r="F104" s="217"/>
      <c r="G104" s="217"/>
      <c r="H104" s="217"/>
      <c r="I104" s="217"/>
      <c r="J104" s="217"/>
      <c r="K104" s="217"/>
      <c r="L104" s="217"/>
      <c r="M104" s="217"/>
      <c r="N104" s="217"/>
      <c r="O104" s="217"/>
      <c r="P104" s="217"/>
      <c r="Q104" s="217"/>
      <c r="R104" s="217"/>
      <c r="S104" s="58"/>
      <c r="T104" s="85"/>
      <c r="U104" s="85"/>
      <c r="V104" s="85"/>
      <c r="W104" s="85"/>
      <c r="X104" s="85"/>
      <c r="Y104" s="85"/>
      <c r="Z104" s="85"/>
      <c r="AA104" s="85"/>
      <c r="AB104" s="85"/>
    </row>
    <row r="105" spans="1:28" ht="12" customHeight="1">
      <c r="A105" s="84"/>
      <c r="B105" s="217"/>
      <c r="C105" s="217"/>
      <c r="D105" s="217"/>
      <c r="E105" s="217"/>
      <c r="F105" s="217"/>
      <c r="G105" s="217"/>
      <c r="H105" s="217"/>
      <c r="I105" s="217"/>
      <c r="J105" s="217"/>
      <c r="K105" s="217"/>
      <c r="L105" s="217"/>
      <c r="M105" s="217"/>
      <c r="N105" s="217"/>
      <c r="O105" s="217"/>
      <c r="P105" s="217"/>
      <c r="Q105" s="217"/>
      <c r="R105" s="217"/>
      <c r="S105" s="58"/>
      <c r="T105" s="85"/>
      <c r="U105" s="85"/>
      <c r="V105" s="85"/>
      <c r="W105" s="85"/>
      <c r="X105" s="85"/>
      <c r="Y105" s="85"/>
      <c r="Z105" s="85"/>
      <c r="AA105" s="85"/>
      <c r="AB105" s="85"/>
    </row>
    <row r="106" spans="1:28" ht="12" customHeight="1">
      <c r="A106" s="84"/>
      <c r="B106" s="217"/>
      <c r="C106" s="217"/>
      <c r="D106" s="217"/>
      <c r="E106" s="217"/>
      <c r="F106" s="217"/>
      <c r="G106" s="217"/>
      <c r="H106" s="217"/>
      <c r="I106" s="217"/>
      <c r="J106" s="217"/>
      <c r="K106" s="217"/>
      <c r="L106" s="217"/>
      <c r="M106" s="217"/>
      <c r="N106" s="217"/>
      <c r="O106" s="217"/>
      <c r="P106" s="217"/>
      <c r="Q106" s="217"/>
      <c r="R106" s="217"/>
      <c r="S106" s="58"/>
      <c r="T106" s="85"/>
      <c r="U106" s="85"/>
      <c r="V106" s="85"/>
      <c r="W106" s="85"/>
      <c r="X106" s="85"/>
      <c r="Y106" s="85"/>
      <c r="Z106" s="85"/>
      <c r="AA106" s="85"/>
      <c r="AB106" s="85"/>
    </row>
    <row r="107" spans="1:28" ht="15" customHeight="1">
      <c r="A107" s="84" t="s">
        <v>107</v>
      </c>
      <c r="B107" s="212" t="s">
        <v>108</v>
      </c>
      <c r="C107" s="212"/>
      <c r="D107" s="212"/>
      <c r="E107" s="212"/>
      <c r="F107" s="212"/>
      <c r="G107" s="212"/>
      <c r="H107" s="212"/>
      <c r="I107" s="212"/>
      <c r="J107" s="212"/>
      <c r="K107" s="212"/>
      <c r="L107" s="212"/>
      <c r="M107" s="212"/>
      <c r="N107" s="212"/>
      <c r="O107" s="212"/>
      <c r="P107" s="212"/>
      <c r="Q107" s="58"/>
      <c r="R107" s="58"/>
      <c r="S107" s="58"/>
      <c r="T107" s="85"/>
      <c r="U107" s="85"/>
      <c r="V107" s="85"/>
      <c r="W107" s="85"/>
      <c r="X107" s="85"/>
      <c r="Y107" s="85"/>
      <c r="Z107" s="85"/>
      <c r="AA107" s="85"/>
      <c r="AB107" s="85"/>
    </row>
    <row r="108" spans="1:28" ht="12" customHeight="1">
      <c r="B108" s="86"/>
      <c r="C108" s="86"/>
      <c r="D108" s="86"/>
      <c r="E108" s="86"/>
      <c r="F108" s="86"/>
      <c r="G108" s="86"/>
      <c r="H108" s="86"/>
      <c r="I108" s="86"/>
      <c r="J108" s="86"/>
      <c r="K108" s="86"/>
      <c r="L108" s="86"/>
      <c r="M108" s="86"/>
      <c r="N108" s="86"/>
      <c r="O108" s="86"/>
      <c r="P108" s="86"/>
      <c r="Q108" s="86"/>
      <c r="R108" s="86"/>
      <c r="S108" s="86"/>
      <c r="T108" s="85"/>
      <c r="U108" s="85"/>
      <c r="V108" s="85"/>
      <c r="W108" s="85"/>
      <c r="X108" s="85"/>
      <c r="Y108" s="85"/>
      <c r="Z108" s="85"/>
      <c r="AA108" s="85"/>
      <c r="AB108" s="85"/>
    </row>
    <row r="109" spans="1:28" ht="12" customHeight="1">
      <c r="A109" s="84"/>
      <c r="B109" s="85"/>
      <c r="C109" s="85"/>
      <c r="D109" s="85"/>
      <c r="E109" s="85"/>
      <c r="F109" s="85"/>
      <c r="G109" s="85"/>
      <c r="H109" s="85"/>
      <c r="I109" s="85"/>
      <c r="J109" s="85"/>
      <c r="K109" s="85"/>
      <c r="L109" s="85"/>
      <c r="M109" s="85"/>
      <c r="N109" s="85"/>
      <c r="O109" s="85"/>
      <c r="P109" s="85"/>
      <c r="Q109" s="85"/>
      <c r="R109" s="85"/>
      <c r="S109" s="85"/>
      <c r="T109" s="85"/>
      <c r="U109" s="85"/>
      <c r="V109" s="85"/>
      <c r="W109" s="85"/>
      <c r="X109" s="85"/>
      <c r="Y109" s="85"/>
      <c r="Z109" s="85"/>
      <c r="AA109" s="85"/>
      <c r="AB109" s="85"/>
    </row>
    <row r="110" spans="1:28" ht="12" customHeight="1">
      <c r="A110" s="85"/>
      <c r="B110" s="85"/>
      <c r="C110" s="85"/>
      <c r="D110" s="85"/>
      <c r="E110" s="85"/>
      <c r="F110" s="85"/>
      <c r="G110" s="85"/>
      <c r="H110" s="85"/>
      <c r="I110" s="85"/>
      <c r="J110" s="85"/>
      <c r="K110" s="85"/>
      <c r="L110" s="85"/>
      <c r="M110" s="85"/>
      <c r="N110" s="85"/>
      <c r="O110" s="85"/>
      <c r="P110" s="85"/>
      <c r="Q110" s="85"/>
      <c r="R110" s="85"/>
      <c r="S110" s="85"/>
      <c r="T110" s="85"/>
      <c r="U110" s="85"/>
      <c r="V110" s="85"/>
      <c r="W110" s="85"/>
      <c r="X110" s="85"/>
      <c r="Y110" s="85"/>
      <c r="Z110" s="85"/>
      <c r="AA110" s="85"/>
      <c r="AB110" s="85"/>
    </row>
    <row r="111" spans="1:28" ht="16.5" customHeight="1">
      <c r="A111" s="85"/>
      <c r="B111" s="85"/>
      <c r="C111" s="85"/>
      <c r="D111" s="85"/>
      <c r="E111" s="85"/>
      <c r="F111" s="85"/>
      <c r="G111" s="85"/>
      <c r="H111" s="85"/>
      <c r="I111" s="85"/>
      <c r="J111" s="85"/>
      <c r="K111" s="85"/>
      <c r="L111" s="85"/>
      <c r="M111" s="85"/>
      <c r="N111" s="85"/>
      <c r="O111" s="85"/>
      <c r="P111" s="85"/>
      <c r="Q111" s="85"/>
      <c r="R111" s="85"/>
      <c r="S111" s="85"/>
      <c r="T111" s="85"/>
      <c r="U111" s="85"/>
      <c r="V111" s="85"/>
      <c r="W111" s="85"/>
      <c r="X111" s="85"/>
      <c r="Y111" s="85"/>
      <c r="Z111" s="85"/>
      <c r="AA111" s="85"/>
      <c r="AB111" s="85"/>
    </row>
    <row r="112" spans="1:28" ht="12" customHeight="1">
      <c r="A112" s="85"/>
      <c r="B112" s="85"/>
      <c r="C112" s="85"/>
      <c r="D112" s="85"/>
      <c r="E112" s="85"/>
      <c r="F112" s="85"/>
      <c r="G112" s="85"/>
      <c r="H112" s="85"/>
      <c r="I112" s="85"/>
      <c r="J112" s="85"/>
      <c r="K112" s="85"/>
      <c r="L112" s="85"/>
      <c r="M112" s="85"/>
      <c r="N112" s="85"/>
      <c r="O112" s="85"/>
      <c r="P112" s="85"/>
      <c r="Q112" s="85"/>
      <c r="R112" s="85"/>
      <c r="S112" s="85"/>
      <c r="T112" s="85"/>
      <c r="U112" s="85"/>
      <c r="V112" s="85"/>
      <c r="W112" s="85"/>
      <c r="X112" s="85"/>
      <c r="Y112" s="85"/>
      <c r="Z112" s="85"/>
      <c r="AA112" s="85"/>
      <c r="AB112" s="85"/>
    </row>
    <row r="113" spans="1:28" ht="12" customHeight="1">
      <c r="A113" s="85"/>
      <c r="B113" s="85"/>
      <c r="C113" s="85"/>
      <c r="D113" s="85"/>
      <c r="E113" s="85"/>
      <c r="F113" s="85"/>
      <c r="G113" s="85"/>
      <c r="H113" s="85"/>
      <c r="I113" s="85"/>
      <c r="J113" s="85"/>
      <c r="K113" s="85"/>
      <c r="L113" s="85"/>
      <c r="M113" s="85"/>
      <c r="N113" s="85"/>
      <c r="O113" s="85"/>
      <c r="P113" s="85"/>
      <c r="Q113" s="85"/>
      <c r="R113" s="85"/>
      <c r="S113" s="85"/>
      <c r="T113" s="85"/>
      <c r="U113" s="85"/>
      <c r="V113" s="85"/>
      <c r="W113" s="85"/>
      <c r="X113" s="85"/>
      <c r="Y113" s="85"/>
      <c r="Z113" s="85"/>
      <c r="AA113" s="85"/>
      <c r="AB113" s="85"/>
    </row>
    <row r="114" spans="1:28" ht="12" customHeight="1">
      <c r="A114" s="85"/>
      <c r="B114" s="85"/>
      <c r="C114" s="85"/>
      <c r="D114" s="85"/>
      <c r="E114" s="85"/>
      <c r="F114" s="85"/>
      <c r="G114" s="85"/>
      <c r="H114" s="85"/>
      <c r="I114" s="85"/>
      <c r="J114" s="85"/>
      <c r="K114" s="85"/>
      <c r="L114" s="85"/>
      <c r="M114" s="85"/>
      <c r="N114" s="85"/>
      <c r="O114" s="85"/>
      <c r="P114" s="85"/>
      <c r="Q114" s="85"/>
      <c r="R114" s="85"/>
      <c r="S114" s="85"/>
      <c r="T114" s="85"/>
      <c r="U114" s="85"/>
      <c r="V114" s="85"/>
      <c r="W114" s="85"/>
      <c r="X114" s="85"/>
      <c r="Y114" s="85"/>
      <c r="Z114" s="85"/>
      <c r="AA114" s="85"/>
      <c r="AB114" s="85"/>
    </row>
    <row r="115" spans="1:28" ht="12" customHeight="1">
      <c r="F115" s="73"/>
      <c r="G115" s="73"/>
      <c r="H115" s="73"/>
      <c r="I115" s="73"/>
      <c r="J115" s="73"/>
      <c r="K115" s="73"/>
      <c r="L115" s="73"/>
      <c r="M115" s="73"/>
      <c r="N115" s="73"/>
      <c r="O115" s="73"/>
      <c r="P115" s="73"/>
    </row>
    <row r="116" spans="1:28" ht="12" customHeight="1">
      <c r="F116" s="74"/>
      <c r="G116" s="74"/>
      <c r="H116" s="74"/>
      <c r="I116" s="74"/>
      <c r="J116" s="74"/>
      <c r="K116" s="75"/>
      <c r="L116" s="75"/>
      <c r="M116" s="74"/>
      <c r="N116" s="74"/>
      <c r="O116" s="74"/>
      <c r="P116" s="74"/>
      <c r="Q116" s="76"/>
    </row>
    <row r="117" spans="1:28" ht="12" customHeight="1">
      <c r="F117" s="76"/>
      <c r="G117" s="76"/>
      <c r="H117" s="76"/>
      <c r="I117" s="76"/>
      <c r="J117" s="76"/>
      <c r="K117" s="76"/>
      <c r="L117" s="76"/>
      <c r="M117" s="76"/>
      <c r="N117" s="76"/>
      <c r="O117" s="76"/>
      <c r="P117" s="76"/>
      <c r="Q117" s="76"/>
      <c r="S117" s="77"/>
    </row>
    <row r="118" spans="1:28" ht="12" customHeight="1">
      <c r="F118" s="6"/>
      <c r="G118" s="78"/>
      <c r="H118" s="78"/>
      <c r="I118" s="78"/>
      <c r="J118" s="78"/>
      <c r="K118" s="78"/>
      <c r="L118" s="78"/>
      <c r="M118" s="78"/>
      <c r="N118" s="78"/>
      <c r="O118" s="78"/>
      <c r="P118" s="78"/>
      <c r="Q118" s="78"/>
    </row>
    <row r="119" spans="1:28" ht="12" customHeight="1">
      <c r="F119" s="76"/>
      <c r="G119" s="76"/>
      <c r="H119" s="76"/>
      <c r="I119" s="76"/>
      <c r="J119" s="76"/>
      <c r="K119" s="76"/>
      <c r="L119" s="76"/>
      <c r="M119" s="76"/>
      <c r="N119" s="76"/>
      <c r="O119" s="76"/>
      <c r="P119" s="76"/>
      <c r="Q119" s="76"/>
      <c r="S119" s="77"/>
    </row>
    <row r="120" spans="1:28" ht="12" customHeight="1">
      <c r="F120" s="76"/>
      <c r="G120" s="78"/>
      <c r="H120" s="78"/>
      <c r="I120" s="78"/>
      <c r="J120" s="76"/>
      <c r="K120" s="76"/>
      <c r="L120" s="76"/>
      <c r="M120" s="76"/>
      <c r="N120" s="76"/>
      <c r="O120" s="76"/>
      <c r="P120" s="76"/>
      <c r="Q120" s="76"/>
    </row>
    <row r="121" spans="1:28" ht="12" customHeight="1">
      <c r="F121" s="76"/>
      <c r="G121" s="76"/>
      <c r="H121" s="76"/>
      <c r="I121" s="76"/>
      <c r="J121" s="76"/>
      <c r="K121" s="76"/>
      <c r="L121" s="76"/>
      <c r="M121" s="76"/>
      <c r="N121" s="76"/>
      <c r="O121" s="76"/>
      <c r="P121" s="76"/>
      <c r="Q121" s="76"/>
    </row>
    <row r="122" spans="1:28" ht="12" customHeight="1">
      <c r="F122" s="79"/>
      <c r="G122" s="78"/>
      <c r="H122" s="78"/>
      <c r="I122" s="78"/>
      <c r="J122" s="78"/>
      <c r="K122" s="78"/>
      <c r="L122" s="78"/>
      <c r="M122" s="78"/>
      <c r="N122" s="78"/>
      <c r="O122" s="78"/>
      <c r="P122" s="78"/>
      <c r="Q122" s="6"/>
    </row>
    <row r="123" spans="1:28" ht="12" customHeight="1">
      <c r="F123" s="6"/>
      <c r="G123" s="6"/>
      <c r="H123" s="6"/>
      <c r="I123" s="6"/>
      <c r="J123" s="6"/>
      <c r="K123" s="6"/>
      <c r="L123" s="6"/>
      <c r="M123" s="6"/>
      <c r="N123" s="6"/>
      <c r="O123" s="6"/>
      <c r="P123" s="6"/>
      <c r="Q123" s="6"/>
    </row>
    <row r="124" spans="1:28" ht="12" customHeight="1">
      <c r="F124" s="80"/>
      <c r="G124" s="80"/>
      <c r="H124" s="80"/>
      <c r="I124" s="80"/>
      <c r="J124" s="80"/>
      <c r="K124" s="80"/>
      <c r="L124" s="80"/>
      <c r="M124" s="80"/>
      <c r="N124" s="80"/>
      <c r="O124" s="80"/>
      <c r="P124" s="80"/>
      <c r="Q124" s="80"/>
    </row>
  </sheetData>
  <mergeCells count="12">
    <mergeCell ref="B107:P107"/>
    <mergeCell ref="R5:S5"/>
    <mergeCell ref="R61:S61"/>
    <mergeCell ref="A86:S87"/>
    <mergeCell ref="C88:R88"/>
    <mergeCell ref="C90:R91"/>
    <mergeCell ref="B92:R93"/>
    <mergeCell ref="B94:R95"/>
    <mergeCell ref="B97:Q97"/>
    <mergeCell ref="B99:R99"/>
    <mergeCell ref="B101:Q102"/>
    <mergeCell ref="B104:R106"/>
  </mergeCells>
  <pageMargins left="0.5" right="0.5" top="0.5" bottom="0.5" header="0" footer="0"/>
  <pageSetup scale="94" fitToHeight="0" orientation="portrait"/>
  <ignoredErrors>
    <ignoredError sqref="F22:Q74" emptyCellReference="1"/>
    <ignoredError sqref="R9:S81" formulaRange="1"/>
  </ignoredErrors>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S122"/>
  <sheetViews>
    <sheetView showGridLines="0" topLeftCell="A12" zoomScale="140" zoomScaleNormal="140" zoomScalePageLayoutView="140" workbookViewId="0">
      <selection activeCell="D54" sqref="D54:N55"/>
    </sheetView>
  </sheetViews>
  <sheetFormatPr baseColWidth="10" defaultColWidth="10.33203125" defaultRowHeight="13" x14ac:dyDescent="0"/>
  <cols>
    <col min="1" max="2" width="1.5" style="92" customWidth="1"/>
    <col min="3" max="3" width="21.83203125" style="92" customWidth="1"/>
    <col min="4" max="4" width="5" style="92" customWidth="1"/>
    <col min="5" max="14" width="4.83203125" style="92" customWidth="1"/>
    <col min="15" max="16" width="6.33203125" style="93" customWidth="1"/>
    <col min="17" max="16384" width="10.33203125" style="92"/>
  </cols>
  <sheetData>
    <row r="1" spans="1:19" ht="8" customHeight="1"/>
    <row r="2" spans="1:19">
      <c r="A2" s="220" t="s">
        <v>121</v>
      </c>
      <c r="B2" s="221"/>
      <c r="C2" s="221"/>
    </row>
    <row r="3" spans="1:19" ht="12" customHeight="1">
      <c r="A3" s="220" t="s">
        <v>122</v>
      </c>
      <c r="B3" s="221"/>
      <c r="C3" s="221"/>
      <c r="D3" s="221"/>
      <c r="E3" s="221"/>
      <c r="F3" s="221"/>
      <c r="G3" s="221"/>
      <c r="H3" s="221"/>
      <c r="I3" s="221"/>
      <c r="J3" s="221"/>
      <c r="K3" s="219"/>
      <c r="L3" s="219"/>
      <c r="M3" s="219"/>
      <c r="N3" s="219"/>
      <c r="O3" s="219"/>
      <c r="P3" s="219"/>
    </row>
    <row r="4" spans="1:19" ht="12" customHeight="1">
      <c r="A4" s="221" t="s">
        <v>36</v>
      </c>
      <c r="B4" s="221"/>
      <c r="C4" s="221"/>
      <c r="D4" s="94"/>
      <c r="H4" s="95"/>
    </row>
    <row r="5" spans="1:19" s="96" customFormat="1" ht="12.5" customHeight="1">
      <c r="O5" s="97"/>
      <c r="P5" s="97"/>
    </row>
    <row r="6" spans="1:19" ht="12.5" customHeight="1">
      <c r="O6" s="92"/>
      <c r="P6" s="92"/>
    </row>
    <row r="7" spans="1:19" s="98" customFormat="1" ht="12.5" customHeight="1">
      <c r="O7" s="222" t="s">
        <v>1</v>
      </c>
      <c r="P7" s="222"/>
    </row>
    <row r="8" spans="1:19" s="98" customFormat="1" ht="12.5" customHeight="1">
      <c r="O8" s="99" t="s">
        <v>3</v>
      </c>
      <c r="P8" s="99" t="s">
        <v>3</v>
      </c>
    </row>
    <row r="9" spans="1:19" s="98" customFormat="1" ht="12.5" customHeight="1">
      <c r="D9" s="98">
        <v>2011</v>
      </c>
      <c r="E9" s="98">
        <v>2012</v>
      </c>
      <c r="F9" s="98">
        <v>2013</v>
      </c>
      <c r="G9" s="98">
        <v>2014</v>
      </c>
      <c r="H9" s="98">
        <v>2015</v>
      </c>
      <c r="I9" s="98">
        <v>2016</v>
      </c>
      <c r="J9" s="98">
        <v>2017</v>
      </c>
      <c r="K9" s="98">
        <v>2018</v>
      </c>
      <c r="L9" s="98">
        <v>2019</v>
      </c>
      <c r="M9" s="98">
        <v>2020</v>
      </c>
      <c r="N9" s="98">
        <v>2021</v>
      </c>
      <c r="O9" s="99">
        <v>2016</v>
      </c>
      <c r="P9" s="99">
        <v>2021</v>
      </c>
    </row>
    <row r="10" spans="1:19" ht="3" customHeight="1">
      <c r="A10" s="100"/>
      <c r="B10" s="100"/>
      <c r="C10" s="100"/>
      <c r="D10" s="100"/>
      <c r="E10" s="100"/>
      <c r="F10" s="100"/>
      <c r="G10" s="100"/>
      <c r="H10" s="100"/>
      <c r="I10" s="100"/>
      <c r="J10" s="100"/>
      <c r="K10" s="100"/>
      <c r="L10" s="100"/>
      <c r="M10" s="100"/>
      <c r="N10" s="100"/>
      <c r="O10" s="101"/>
      <c r="P10" s="101"/>
    </row>
    <row r="11" spans="1:19" s="98" customFormat="1" ht="12.5" customHeight="1">
      <c r="A11" s="102"/>
      <c r="B11" s="103"/>
      <c r="C11" s="103"/>
      <c r="D11" s="223" t="s">
        <v>123</v>
      </c>
      <c r="E11" s="223"/>
      <c r="F11" s="223"/>
      <c r="G11" s="223"/>
      <c r="H11" s="223"/>
      <c r="I11" s="223"/>
      <c r="J11" s="223"/>
      <c r="K11" s="223"/>
      <c r="L11" s="223"/>
      <c r="M11" s="223"/>
      <c r="N11" s="223"/>
      <c r="O11" s="223"/>
      <c r="P11" s="223"/>
    </row>
    <row r="12" spans="1:19" s="106" customFormat="1" ht="12.5" customHeight="1">
      <c r="A12" s="224" t="s">
        <v>124</v>
      </c>
      <c r="B12" s="224"/>
      <c r="C12" s="224"/>
      <c r="D12" s="104"/>
      <c r="E12" s="104"/>
      <c r="F12" s="104"/>
      <c r="G12" s="104"/>
      <c r="H12" s="104"/>
      <c r="I12" s="104"/>
      <c r="J12" s="104"/>
      <c r="K12" s="104"/>
      <c r="L12" s="104"/>
      <c r="M12" s="104"/>
      <c r="N12" s="104"/>
      <c r="O12" s="105"/>
      <c r="P12" s="105"/>
    </row>
    <row r="13" spans="1:19" s="106" customFormat="1" ht="12.5" customHeight="1">
      <c r="A13" s="224" t="s">
        <v>125</v>
      </c>
      <c r="B13" s="224"/>
      <c r="C13" s="224"/>
      <c r="D13" s="104"/>
      <c r="E13" s="104"/>
      <c r="F13" s="104"/>
      <c r="G13" s="104"/>
      <c r="H13" s="104"/>
      <c r="I13" s="104"/>
      <c r="J13" s="104"/>
      <c r="K13" s="104"/>
      <c r="L13" s="104"/>
      <c r="M13" s="104"/>
      <c r="N13" s="104"/>
      <c r="O13" s="105"/>
      <c r="P13" s="105"/>
    </row>
    <row r="14" spans="1:19" s="106" customFormat="1" ht="12.5" customHeight="1">
      <c r="A14" s="224" t="s">
        <v>126</v>
      </c>
      <c r="B14" s="224"/>
      <c r="C14" s="224"/>
      <c r="D14" s="104"/>
      <c r="E14" s="104"/>
      <c r="F14" s="104"/>
      <c r="G14" s="104"/>
      <c r="H14" s="104"/>
      <c r="I14" s="104"/>
      <c r="J14" s="104"/>
      <c r="K14" s="104"/>
      <c r="L14" s="104"/>
      <c r="M14" s="104"/>
      <c r="N14" s="104"/>
      <c r="O14" s="105"/>
      <c r="P14" s="105"/>
    </row>
    <row r="15" spans="1:19" s="106" customFormat="1" ht="12.5" customHeight="1">
      <c r="A15" s="107"/>
      <c r="B15" s="224" t="s">
        <v>127</v>
      </c>
      <c r="C15" s="224"/>
      <c r="D15" s="108">
        <v>0</v>
      </c>
      <c r="E15" s="108">
        <v>18.343000000000004</v>
      </c>
      <c r="F15" s="108">
        <v>52.991000000000014</v>
      </c>
      <c r="G15" s="108">
        <v>85.611999999999995</v>
      </c>
      <c r="H15" s="108">
        <v>112.31700000000001</v>
      </c>
      <c r="I15" s="108">
        <v>128.99100000000001</v>
      </c>
      <c r="J15" s="108">
        <v>136.274</v>
      </c>
      <c r="K15" s="108">
        <v>141.27199999999999</v>
      </c>
      <c r="L15" s="108">
        <v>145.50800000000001</v>
      </c>
      <c r="M15" s="108">
        <v>148.32300000000001</v>
      </c>
      <c r="N15" s="108">
        <v>152.20500000000001</v>
      </c>
      <c r="O15" s="108">
        <v>398.25400000000002</v>
      </c>
      <c r="P15" s="108">
        <v>1121.836</v>
      </c>
      <c r="Q15" s="108"/>
    </row>
    <row r="16" spans="1:19" s="106" customFormat="1" ht="12.5" customHeight="1">
      <c r="A16" s="107"/>
      <c r="B16" s="224" t="s">
        <v>24</v>
      </c>
      <c r="C16" s="224"/>
      <c r="D16" s="108">
        <v>0</v>
      </c>
      <c r="E16" s="108">
        <v>0.20544160000000003</v>
      </c>
      <c r="F16" s="108">
        <v>0.80342450000000021</v>
      </c>
      <c r="G16" s="108">
        <v>2.1709231999999998</v>
      </c>
      <c r="H16" s="108">
        <v>4.7757753000000003</v>
      </c>
      <c r="I16" s="108">
        <v>11.024582000000002</v>
      </c>
      <c r="J16" s="108">
        <v>19.107471500000003</v>
      </c>
      <c r="K16" s="108">
        <v>27.4629695</v>
      </c>
      <c r="L16" s="108">
        <v>36.151132399999995</v>
      </c>
      <c r="M16" s="108">
        <v>45.315598399999999</v>
      </c>
      <c r="N16" s="108">
        <v>54.976326200000003</v>
      </c>
      <c r="O16" s="108">
        <v>18.980146600000005</v>
      </c>
      <c r="P16" s="108">
        <v>201.99364459999998</v>
      </c>
      <c r="Q16" s="108"/>
      <c r="R16" s="109"/>
      <c r="S16" s="109"/>
    </row>
    <row r="17" spans="1:19" s="106" customFormat="1" ht="8" customHeight="1">
      <c r="A17" s="107"/>
      <c r="D17" s="105"/>
      <c r="E17" s="105"/>
      <c r="F17" s="105"/>
      <c r="G17" s="105"/>
      <c r="H17" s="105"/>
      <c r="I17" s="105"/>
      <c r="J17" s="105"/>
      <c r="K17" s="105"/>
      <c r="L17" s="105"/>
      <c r="M17" s="105"/>
      <c r="N17" s="105"/>
      <c r="O17" s="105"/>
      <c r="P17" s="105"/>
      <c r="Q17" s="108"/>
      <c r="R17" s="109"/>
      <c r="S17" s="109"/>
    </row>
    <row r="18" spans="1:19" s="106" customFormat="1" ht="12.5" customHeight="1">
      <c r="A18" s="218" t="s">
        <v>128</v>
      </c>
      <c r="B18" s="218"/>
      <c r="C18" s="218"/>
      <c r="D18" s="108"/>
      <c r="E18" s="108"/>
      <c r="F18" s="108"/>
      <c r="G18" s="108"/>
      <c r="H18" s="108"/>
      <c r="I18" s="108"/>
      <c r="J18" s="108"/>
      <c r="K18" s="108"/>
      <c r="L18" s="108"/>
      <c r="M18" s="108"/>
      <c r="N18" s="108"/>
      <c r="O18" s="108"/>
      <c r="P18" s="108"/>
    </row>
    <row r="19" spans="1:19" s="106" customFormat="1" ht="12.5" customHeight="1">
      <c r="A19" s="218" t="s">
        <v>129</v>
      </c>
      <c r="B19" s="219"/>
      <c r="C19" s="219"/>
      <c r="D19" s="108"/>
      <c r="E19" s="108"/>
      <c r="F19" s="108"/>
      <c r="G19" s="108"/>
      <c r="H19" s="108"/>
      <c r="I19" s="108"/>
      <c r="J19" s="108"/>
      <c r="K19" s="108"/>
      <c r="L19" s="108"/>
      <c r="M19" s="108"/>
      <c r="N19" s="108"/>
      <c r="O19" s="108"/>
      <c r="P19" s="108"/>
    </row>
    <row r="20" spans="1:19" s="106" customFormat="1" ht="12.5" customHeight="1">
      <c r="A20" s="107"/>
      <c r="B20" s="224" t="s">
        <v>127</v>
      </c>
      <c r="C20" s="224"/>
      <c r="D20" s="108">
        <v>0</v>
      </c>
      <c r="E20" s="108">
        <v>-38.810409282282478</v>
      </c>
      <c r="F20" s="108">
        <v>-75.967760319632276</v>
      </c>
      <c r="G20" s="108">
        <v>-114.70376984969826</v>
      </c>
      <c r="H20" s="108">
        <v>-168.81639136979231</v>
      </c>
      <c r="I20" s="108">
        <v>-221.72932194192632</v>
      </c>
      <c r="J20" s="108">
        <v>-268.84023255346347</v>
      </c>
      <c r="K20" s="108">
        <v>-312.91556458037485</v>
      </c>
      <c r="L20" s="108">
        <v>-356.94097571546945</v>
      </c>
      <c r="M20" s="108">
        <v>-401.64452446214864</v>
      </c>
      <c r="N20" s="108">
        <v>-447.25091110437813</v>
      </c>
      <c r="O20" s="108">
        <v>-620.02765276333162</v>
      </c>
      <c r="P20" s="108">
        <v>-2407.619861179166</v>
      </c>
      <c r="Q20" s="108"/>
    </row>
    <row r="21" spans="1:19" s="106" customFormat="1" ht="12.5" customHeight="1">
      <c r="A21" s="107"/>
      <c r="B21" s="224" t="s">
        <v>24</v>
      </c>
      <c r="C21" s="224"/>
      <c r="D21" s="108">
        <v>0</v>
      </c>
      <c r="E21" s="108">
        <v>-0.43467658396156378</v>
      </c>
      <c r="F21" s="108">
        <v>-1.3419990482550532</v>
      </c>
      <c r="G21" s="108">
        <v>-3.2321804904949931</v>
      </c>
      <c r="H21" s="108">
        <v>-7.0342076504075592</v>
      </c>
      <c r="I21" s="108">
        <v>-17.012690374118076</v>
      </c>
      <c r="J21" s="108">
        <v>-31.383429110792029</v>
      </c>
      <c r="K21" s="108">
        <v>-48.12112375150987</v>
      </c>
      <c r="L21" s="108">
        <v>-67.281937953404153</v>
      </c>
      <c r="M21" s="108">
        <v>-89.294923307722257</v>
      </c>
      <c r="N21" s="108">
        <v>-114.29529413726017</v>
      </c>
      <c r="O21" s="108">
        <v>-29.055754147237245</v>
      </c>
      <c r="P21" s="108">
        <v>-379.43246240792575</v>
      </c>
      <c r="R21" s="109"/>
      <c r="S21" s="109"/>
    </row>
    <row r="22" spans="1:19" s="106" customFormat="1" ht="8.25" customHeight="1">
      <c r="D22" s="108"/>
      <c r="E22" s="108"/>
      <c r="F22" s="108"/>
      <c r="G22" s="108"/>
      <c r="H22" s="108"/>
      <c r="I22" s="108"/>
      <c r="J22" s="108"/>
      <c r="K22" s="108"/>
      <c r="L22" s="108"/>
      <c r="M22" s="108"/>
      <c r="N22" s="108"/>
      <c r="O22" s="108"/>
      <c r="P22" s="108"/>
    </row>
    <row r="23" spans="1:19" s="106" customFormat="1" ht="12" customHeight="1">
      <c r="A23" s="218" t="s">
        <v>128</v>
      </c>
      <c r="B23" s="218"/>
      <c r="C23" s="218"/>
      <c r="D23" s="108"/>
      <c r="E23" s="108"/>
      <c r="F23" s="108"/>
      <c r="G23" s="108"/>
      <c r="H23" s="108"/>
      <c r="I23" s="108"/>
      <c r="J23" s="108"/>
      <c r="K23" s="108"/>
      <c r="L23" s="108"/>
      <c r="M23" s="108"/>
      <c r="N23" s="108"/>
      <c r="O23" s="108"/>
      <c r="P23" s="108"/>
    </row>
    <row r="24" spans="1:19" s="106" customFormat="1" ht="12" customHeight="1">
      <c r="A24" s="218" t="s">
        <v>130</v>
      </c>
      <c r="B24" s="219"/>
      <c r="C24" s="219"/>
      <c r="D24" s="108"/>
      <c r="E24" s="108"/>
      <c r="F24" s="108"/>
      <c r="G24" s="108"/>
      <c r="H24" s="108"/>
      <c r="I24" s="108"/>
      <c r="J24" s="108"/>
      <c r="K24" s="108"/>
      <c r="L24" s="108"/>
      <c r="M24" s="108"/>
      <c r="N24" s="108"/>
      <c r="O24" s="108"/>
      <c r="P24" s="108"/>
    </row>
    <row r="25" spans="1:19" s="106" customFormat="1" ht="12" customHeight="1">
      <c r="A25" s="107"/>
      <c r="B25" s="224" t="s">
        <v>127</v>
      </c>
      <c r="C25" s="224"/>
      <c r="D25" s="108">
        <v>0</v>
      </c>
      <c r="E25" s="108">
        <v>-26.934999999999999</v>
      </c>
      <c r="F25" s="108">
        <v>-49.421999999999997</v>
      </c>
      <c r="G25" s="108">
        <v>-61.779000000000003</v>
      </c>
      <c r="H25" s="108">
        <v>-69.781999999999996</v>
      </c>
      <c r="I25" s="108">
        <v>-77.076999999999998</v>
      </c>
      <c r="J25" s="108">
        <v>-83.634</v>
      </c>
      <c r="K25" s="108">
        <v>-90.524000000000001</v>
      </c>
      <c r="L25" s="108">
        <v>-97.766999999999996</v>
      </c>
      <c r="M25" s="108">
        <v>-106.111</v>
      </c>
      <c r="N25" s="108">
        <v>-114.761</v>
      </c>
      <c r="O25" s="108">
        <v>-284.995</v>
      </c>
      <c r="P25" s="108">
        <v>-777.79200000000003</v>
      </c>
    </row>
    <row r="26" spans="1:19" s="106" customFormat="1" ht="12" customHeight="1">
      <c r="A26" s="107"/>
      <c r="B26" s="224" t="s">
        <v>24</v>
      </c>
      <c r="C26" s="224"/>
      <c r="D26" s="108">
        <v>0</v>
      </c>
      <c r="E26" s="108">
        <v>-0.301672</v>
      </c>
      <c r="F26" s="108">
        <v>-0.89868979999999998</v>
      </c>
      <c r="G26" s="108">
        <v>-1.9848295</v>
      </c>
      <c r="H26" s="108">
        <v>-3.8431497000000001</v>
      </c>
      <c r="I26" s="108">
        <v>-7.9587467000000007</v>
      </c>
      <c r="J26" s="108">
        <v>-13.1936765</v>
      </c>
      <c r="K26" s="108">
        <v>-18.641255100000002</v>
      </c>
      <c r="L26" s="108">
        <v>-24.465198100000002</v>
      </c>
      <c r="M26" s="108">
        <v>-30.875782100000002</v>
      </c>
      <c r="N26" s="108">
        <v>-37.895349500000002</v>
      </c>
      <c r="O26" s="108">
        <v>-14.9870877</v>
      </c>
      <c r="P26" s="108">
        <v>-140.05834900000002</v>
      </c>
    </row>
    <row r="27" spans="1:19" s="106" customFormat="1" ht="7.5" customHeight="1">
      <c r="D27" s="108"/>
      <c r="E27" s="108"/>
      <c r="F27" s="108"/>
      <c r="G27" s="108"/>
      <c r="H27" s="108"/>
      <c r="I27" s="108"/>
      <c r="J27" s="108"/>
      <c r="K27" s="108"/>
      <c r="L27" s="108"/>
      <c r="M27" s="108"/>
      <c r="N27" s="108"/>
      <c r="O27" s="108"/>
      <c r="P27" s="108"/>
    </row>
    <row r="28" spans="1:19" s="106" customFormat="1" ht="12.5" customHeight="1">
      <c r="A28" s="224" t="s">
        <v>131</v>
      </c>
      <c r="B28" s="224"/>
      <c r="C28" s="224"/>
      <c r="D28" s="108"/>
      <c r="E28" s="108"/>
      <c r="F28" s="108"/>
      <c r="G28" s="108"/>
      <c r="H28" s="108"/>
      <c r="I28" s="108"/>
      <c r="J28" s="108"/>
      <c r="K28" s="108"/>
      <c r="L28" s="108"/>
      <c r="M28" s="108"/>
      <c r="N28" s="108"/>
      <c r="O28" s="108"/>
      <c r="P28" s="108"/>
    </row>
    <row r="29" spans="1:19" s="106" customFormat="1" ht="12.5" customHeight="1">
      <c r="A29" s="224" t="s">
        <v>132</v>
      </c>
      <c r="B29" s="224"/>
      <c r="C29" s="224"/>
      <c r="D29" s="108"/>
      <c r="E29" s="108"/>
      <c r="F29" s="108"/>
      <c r="G29" s="108"/>
      <c r="H29" s="108"/>
      <c r="I29" s="108"/>
      <c r="J29" s="108"/>
      <c r="K29" s="108"/>
      <c r="L29" s="108"/>
      <c r="M29" s="108"/>
      <c r="N29" s="108"/>
      <c r="O29" s="108"/>
      <c r="P29" s="108"/>
    </row>
    <row r="30" spans="1:19" s="106" customFormat="1" ht="12.5" customHeight="1">
      <c r="A30" s="107"/>
      <c r="B30" s="224" t="s">
        <v>127</v>
      </c>
      <c r="C30" s="224"/>
      <c r="D30" s="108">
        <v>0</v>
      </c>
      <c r="E30" s="108">
        <v>0</v>
      </c>
      <c r="F30" s="108">
        <v>0</v>
      </c>
      <c r="G30" s="108">
        <v>10.883613385671698</v>
      </c>
      <c r="H30" s="108">
        <v>27.341247383248003</v>
      </c>
      <c r="I30" s="108">
        <v>46.492793260182083</v>
      </c>
      <c r="J30" s="108">
        <v>68.374911215808083</v>
      </c>
      <c r="K30" s="108">
        <v>92.143205354811073</v>
      </c>
      <c r="L30" s="108">
        <v>117.09577123757882</v>
      </c>
      <c r="M30" s="108">
        <v>142.53275911742008</v>
      </c>
      <c r="N30" s="108">
        <v>168.16363611179474</v>
      </c>
      <c r="O30" s="108">
        <v>84.71765402910178</v>
      </c>
      <c r="P30" s="108">
        <v>673.0279370665146</v>
      </c>
      <c r="Q30" s="108"/>
    </row>
    <row r="31" spans="1:19" s="106" customFormat="1" ht="12.5" customHeight="1">
      <c r="A31" s="107"/>
      <c r="B31" s="224" t="s">
        <v>24</v>
      </c>
      <c r="C31" s="224"/>
      <c r="D31" s="108">
        <v>0</v>
      </c>
      <c r="E31" s="108">
        <v>0</v>
      </c>
      <c r="F31" s="108">
        <v>0</v>
      </c>
      <c r="G31" s="108">
        <v>0.12407319259665736</v>
      </c>
      <c r="H31" s="108">
        <v>0.57244531049921255</v>
      </c>
      <c r="I31" s="108">
        <v>2.2319832734764944</v>
      </c>
      <c r="J31" s="108">
        <v>5.2424113253137978</v>
      </c>
      <c r="K31" s="108">
        <v>9.5155260684894962</v>
      </c>
      <c r="L31" s="108">
        <v>15.087575577530353</v>
      </c>
      <c r="M31" s="108">
        <v>22.086104457693935</v>
      </c>
      <c r="N31" s="108">
        <v>30.596881826225488</v>
      </c>
      <c r="O31" s="108">
        <v>2.9285017765723644</v>
      </c>
      <c r="P31" s="108">
        <v>85.457001031825428</v>
      </c>
      <c r="R31" s="109"/>
      <c r="S31" s="109"/>
    </row>
    <row r="32" spans="1:19" ht="8" customHeight="1">
      <c r="A32" s="110"/>
      <c r="C32" s="110"/>
      <c r="D32" s="111"/>
      <c r="E32" s="112"/>
      <c r="F32" s="112"/>
      <c r="G32" s="112"/>
      <c r="H32" s="112"/>
      <c r="I32" s="112"/>
      <c r="J32" s="112"/>
      <c r="K32" s="112"/>
      <c r="L32" s="112"/>
      <c r="M32" s="112"/>
      <c r="N32" s="112"/>
      <c r="O32" s="113"/>
      <c r="P32" s="113"/>
      <c r="R32" s="114"/>
      <c r="S32" s="114"/>
    </row>
    <row r="33" spans="1:19" ht="12" customHeight="1">
      <c r="A33" s="110"/>
      <c r="C33" s="110"/>
      <c r="D33" s="223" t="s">
        <v>133</v>
      </c>
      <c r="E33" s="223"/>
      <c r="F33" s="223"/>
      <c r="G33" s="223"/>
      <c r="H33" s="223"/>
      <c r="I33" s="223"/>
      <c r="J33" s="223"/>
      <c r="K33" s="223"/>
      <c r="L33" s="223"/>
      <c r="M33" s="223"/>
      <c r="N33" s="223"/>
      <c r="O33" s="223"/>
      <c r="P33" s="223"/>
      <c r="R33" s="114"/>
      <c r="S33" s="114"/>
    </row>
    <row r="34" spans="1:19" ht="12" customHeight="1">
      <c r="A34" s="224" t="s">
        <v>134</v>
      </c>
      <c r="B34" s="224"/>
      <c r="C34" s="224"/>
      <c r="D34" s="111"/>
      <c r="E34" s="112"/>
      <c r="F34" s="112"/>
      <c r="G34" s="112"/>
      <c r="H34" s="112"/>
      <c r="I34" s="112"/>
      <c r="J34" s="112"/>
      <c r="K34" s="112"/>
      <c r="L34" s="112"/>
      <c r="M34" s="112"/>
      <c r="N34" s="112"/>
      <c r="O34" s="113"/>
      <c r="P34" s="113"/>
      <c r="R34" s="114"/>
      <c r="S34" s="114"/>
    </row>
    <row r="35" spans="1:19" ht="12" customHeight="1">
      <c r="A35" s="224" t="s">
        <v>135</v>
      </c>
      <c r="B35" s="224"/>
      <c r="C35" s="224"/>
      <c r="D35" s="111"/>
      <c r="E35" s="112"/>
      <c r="F35" s="112"/>
      <c r="G35" s="112"/>
      <c r="H35" s="112"/>
      <c r="I35" s="112"/>
      <c r="J35" s="112"/>
      <c r="K35" s="112"/>
      <c r="L35" s="112"/>
      <c r="M35" s="112"/>
      <c r="N35" s="112"/>
      <c r="O35" s="113"/>
      <c r="P35" s="113"/>
      <c r="R35" s="114"/>
      <c r="S35" s="114"/>
    </row>
    <row r="36" spans="1:19" ht="12" customHeight="1">
      <c r="A36" s="107"/>
      <c r="B36" s="224" t="s">
        <v>127</v>
      </c>
      <c r="C36" s="224"/>
      <c r="D36" s="108">
        <v>0</v>
      </c>
      <c r="E36" s="108">
        <v>-12.023999999999999</v>
      </c>
      <c r="F36" s="108">
        <v>-19.085999999999999</v>
      </c>
      <c r="G36" s="108">
        <v>-22.881</v>
      </c>
      <c r="H36" s="108">
        <v>-26.055</v>
      </c>
      <c r="I36" s="108">
        <v>-28.838999999999999</v>
      </c>
      <c r="J36" s="108">
        <v>-31.286000000000001</v>
      </c>
      <c r="K36" s="108">
        <v>-33.884</v>
      </c>
      <c r="L36" s="108">
        <v>-37.353999999999999</v>
      </c>
      <c r="M36" s="108">
        <v>-41.061999999999998</v>
      </c>
      <c r="N36" s="108">
        <v>-45.085999999999999</v>
      </c>
      <c r="O36" s="108">
        <v>-108.88499999999999</v>
      </c>
      <c r="P36" s="108">
        <v>-297.55700000000002</v>
      </c>
      <c r="R36" s="114"/>
      <c r="S36" s="114"/>
    </row>
    <row r="37" spans="1:19" ht="12" customHeight="1">
      <c r="A37" s="107"/>
      <c r="B37" s="224" t="s">
        <v>24</v>
      </c>
      <c r="C37" s="224"/>
      <c r="D37" s="108">
        <v>0</v>
      </c>
      <c r="E37" s="108">
        <v>-0.13466879999999998</v>
      </c>
      <c r="F37" s="108">
        <v>-0.37171619999999994</v>
      </c>
      <c r="G37" s="108">
        <v>-0.78278519999999996</v>
      </c>
      <c r="H37" s="108">
        <v>-1.4868591</v>
      </c>
      <c r="I37" s="108">
        <v>-3.043374</v>
      </c>
      <c r="J37" s="108">
        <v>-5.0178922000000004</v>
      </c>
      <c r="K37" s="108">
        <v>-7.0703012999999997</v>
      </c>
      <c r="L37" s="108">
        <v>-9.2807360999999986</v>
      </c>
      <c r="M37" s="108">
        <v>-11.7436367</v>
      </c>
      <c r="N37" s="108">
        <v>-14.4675365</v>
      </c>
      <c r="O37" s="108">
        <v>-5.8194032999999994</v>
      </c>
      <c r="P37" s="108">
        <v>-53.399506100000004</v>
      </c>
      <c r="R37" s="114"/>
      <c r="S37" s="114"/>
    </row>
    <row r="38" spans="1:19" ht="8" customHeight="1">
      <c r="A38" s="110"/>
      <c r="C38" s="110"/>
      <c r="D38" s="111"/>
      <c r="E38" s="112"/>
      <c r="F38" s="112"/>
      <c r="G38" s="112"/>
      <c r="H38" s="112"/>
      <c r="I38" s="112"/>
      <c r="J38" s="112"/>
      <c r="K38" s="112"/>
      <c r="L38" s="112"/>
      <c r="M38" s="112"/>
      <c r="N38" s="112"/>
      <c r="O38" s="113"/>
      <c r="P38" s="113"/>
      <c r="R38" s="114"/>
      <c r="S38" s="114"/>
    </row>
    <row r="39" spans="1:19" s="115" customFormat="1" ht="12.5" customHeight="1">
      <c r="D39" s="225" t="s">
        <v>136</v>
      </c>
      <c r="E39" s="223"/>
      <c r="F39" s="223"/>
      <c r="G39" s="223"/>
      <c r="H39" s="223"/>
      <c r="I39" s="223"/>
      <c r="J39" s="223"/>
      <c r="K39" s="223"/>
      <c r="L39" s="223"/>
      <c r="M39" s="223"/>
      <c r="N39" s="223"/>
      <c r="O39" s="223"/>
      <c r="P39" s="223"/>
    </row>
    <row r="40" spans="1:19" s="106" customFormat="1" ht="12.5" customHeight="1">
      <c r="A40" s="224" t="s">
        <v>137</v>
      </c>
      <c r="B40" s="224"/>
      <c r="C40" s="224"/>
      <c r="D40" s="224"/>
      <c r="E40" s="224"/>
      <c r="F40" s="109"/>
      <c r="G40" s="109"/>
      <c r="H40" s="109"/>
      <c r="I40" s="109"/>
      <c r="J40" s="109"/>
      <c r="K40" s="109"/>
      <c r="L40" s="109"/>
      <c r="M40" s="109"/>
      <c r="N40" s="109"/>
      <c r="O40" s="105"/>
      <c r="P40" s="105"/>
      <c r="R40" s="109"/>
    </row>
    <row r="41" spans="1:19" s="106" customFormat="1" ht="12.5" customHeight="1">
      <c r="A41" s="224" t="s">
        <v>138</v>
      </c>
      <c r="B41" s="224"/>
      <c r="C41" s="224"/>
      <c r="D41" s="224"/>
      <c r="E41" s="224"/>
      <c r="F41" s="109"/>
      <c r="G41" s="109"/>
      <c r="H41" s="109"/>
      <c r="I41" s="109"/>
      <c r="J41" s="109"/>
      <c r="K41" s="109"/>
      <c r="L41" s="109"/>
      <c r="M41" s="109"/>
      <c r="N41" s="109"/>
      <c r="O41" s="105"/>
      <c r="P41" s="105"/>
      <c r="R41" s="109"/>
    </row>
    <row r="42" spans="1:19" s="106" customFormat="1" ht="12.5" customHeight="1">
      <c r="A42" s="107" t="s">
        <v>139</v>
      </c>
      <c r="B42" s="107"/>
      <c r="C42" s="107"/>
      <c r="D42" s="107"/>
      <c r="E42" s="107"/>
      <c r="F42" s="109"/>
      <c r="G42" s="109"/>
      <c r="H42" s="109"/>
      <c r="I42" s="109"/>
      <c r="J42" s="109"/>
      <c r="K42" s="109"/>
      <c r="L42" s="109"/>
      <c r="M42" s="109"/>
      <c r="N42" s="109"/>
      <c r="O42" s="105"/>
      <c r="P42" s="105"/>
      <c r="R42" s="109"/>
    </row>
    <row r="43" spans="1:19" s="106" customFormat="1" ht="12.5" customHeight="1">
      <c r="A43" s="107"/>
      <c r="B43" s="224" t="s">
        <v>127</v>
      </c>
      <c r="C43" s="224"/>
      <c r="D43" s="108">
        <v>0</v>
      </c>
      <c r="E43" s="108">
        <v>-2.319</v>
      </c>
      <c r="F43" s="108">
        <v>-107.57645712192472</v>
      </c>
      <c r="G43" s="108">
        <v>-234.15899999999999</v>
      </c>
      <c r="H43" s="108">
        <v>-266.45400000000001</v>
      </c>
      <c r="I43" s="108">
        <v>-280.01100000000002</v>
      </c>
      <c r="J43" s="108">
        <v>-292.23700000000002</v>
      </c>
      <c r="K43" s="108">
        <v>-303.488</v>
      </c>
      <c r="L43" s="108">
        <v>-313.3</v>
      </c>
      <c r="M43" s="108">
        <v>-324.92500000000001</v>
      </c>
      <c r="N43" s="108">
        <v>-336.61</v>
      </c>
      <c r="O43" s="108">
        <v>-890.51945712192469</v>
      </c>
      <c r="P43" s="108">
        <v>-2461.0794571219249</v>
      </c>
      <c r="Q43" s="108"/>
      <c r="R43" s="109"/>
    </row>
    <row r="44" spans="1:19" s="106" customFormat="1" ht="12" customHeight="1">
      <c r="A44" s="107"/>
      <c r="B44" s="224" t="s">
        <v>24</v>
      </c>
      <c r="C44" s="224"/>
      <c r="D44" s="108">
        <v>0</v>
      </c>
      <c r="E44" s="108">
        <v>-2.5972800000000001E-2</v>
      </c>
      <c r="F44" s="108">
        <v>-1.1002557255070549</v>
      </c>
      <c r="G44" s="108">
        <v>-4.5051305339361427</v>
      </c>
      <c r="H44" s="108">
        <v>-10.742608745272612</v>
      </c>
      <c r="I44" s="108">
        <v>-24.744776419399241</v>
      </c>
      <c r="J44" s="108">
        <v>-42.386688293525872</v>
      </c>
      <c r="K44" s="108">
        <v>-60.409157159150155</v>
      </c>
      <c r="L44" s="108">
        <v>-79.203922099047574</v>
      </c>
      <c r="M44" s="108">
        <v>-99.163584993232817</v>
      </c>
      <c r="N44" s="108">
        <v>-120.4523257588571</v>
      </c>
      <c r="O44" s="108">
        <v>-41.118744224115048</v>
      </c>
      <c r="P44" s="108">
        <v>-442.73442252792859</v>
      </c>
      <c r="R44" s="109"/>
    </row>
    <row r="45" spans="1:19" s="106" customFormat="1" ht="8" customHeight="1">
      <c r="D45" s="109"/>
      <c r="E45" s="109"/>
      <c r="F45" s="109"/>
      <c r="G45" s="109"/>
      <c r="H45" s="109"/>
      <c r="I45" s="109"/>
      <c r="J45" s="109"/>
      <c r="K45" s="109"/>
      <c r="L45" s="109"/>
      <c r="M45" s="109"/>
      <c r="N45" s="109"/>
      <c r="O45" s="109"/>
      <c r="P45" s="109"/>
      <c r="R45" s="109"/>
    </row>
    <row r="46" spans="1:19" s="106" customFormat="1" ht="12.5" customHeight="1">
      <c r="A46" s="224" t="s">
        <v>140</v>
      </c>
      <c r="B46" s="224"/>
      <c r="C46" s="224"/>
      <c r="D46" s="109"/>
      <c r="E46" s="109"/>
      <c r="F46" s="109"/>
      <c r="G46" s="109"/>
      <c r="H46" s="109"/>
      <c r="I46" s="109"/>
      <c r="J46" s="109"/>
      <c r="K46" s="109"/>
      <c r="L46" s="109"/>
      <c r="M46" s="109"/>
      <c r="N46" s="109"/>
      <c r="O46" s="109"/>
      <c r="P46" s="109"/>
      <c r="R46" s="109"/>
    </row>
    <row r="47" spans="1:19" s="106" customFormat="1" ht="12.5" customHeight="1">
      <c r="A47" s="107"/>
      <c r="B47" s="224" t="s">
        <v>127</v>
      </c>
      <c r="C47" s="224"/>
      <c r="D47" s="108">
        <v>0</v>
      </c>
      <c r="E47" s="108">
        <v>-9.016</v>
      </c>
      <c r="F47" s="108">
        <v>-92.513999999999996</v>
      </c>
      <c r="G47" s="108">
        <v>-39.476999999999997</v>
      </c>
      <c r="H47" s="108">
        <v>-45.454999999999998</v>
      </c>
      <c r="I47" s="108">
        <v>-53.387</v>
      </c>
      <c r="J47" s="108">
        <v>-62.539000000000001</v>
      </c>
      <c r="K47" s="108">
        <v>-74.009</v>
      </c>
      <c r="L47" s="108">
        <v>-88.137</v>
      </c>
      <c r="M47" s="108">
        <v>-103.78400000000001</v>
      </c>
      <c r="N47" s="108">
        <v>-121.32599999999999</v>
      </c>
      <c r="O47" s="108">
        <v>-239.84899999999999</v>
      </c>
      <c r="P47" s="108">
        <v>-689.64400000000001</v>
      </c>
      <c r="R47" s="109"/>
    </row>
    <row r="48" spans="1:19" s="106" customFormat="1" ht="12.5" customHeight="1">
      <c r="A48" s="107"/>
      <c r="B48" s="224" t="s">
        <v>24</v>
      </c>
      <c r="C48" s="224"/>
      <c r="D48" s="108">
        <v>0</v>
      </c>
      <c r="E48" s="108">
        <v>-0.10097920000000001</v>
      </c>
      <c r="F48" s="108">
        <v>-1.0529318000000001</v>
      </c>
      <c r="G48" s="108">
        <v>-2.1473919999999995</v>
      </c>
      <c r="H48" s="108">
        <v>-3.5740875000000001</v>
      </c>
      <c r="I48" s="108">
        <v>-6.7145823999999994</v>
      </c>
      <c r="J48" s="108">
        <v>-10.798024600000002</v>
      </c>
      <c r="K48" s="108">
        <v>-15.1390086</v>
      </c>
      <c r="L48" s="108">
        <v>-20.206425499999998</v>
      </c>
      <c r="M48" s="108">
        <v>-26.155767699999998</v>
      </c>
      <c r="N48" s="108">
        <v>-33.077089600000001</v>
      </c>
      <c r="O48" s="108">
        <v>-13.589972899999999</v>
      </c>
      <c r="P48" s="108">
        <v>-118.9662889</v>
      </c>
      <c r="R48" s="109"/>
    </row>
    <row r="49" spans="1:18" ht="8" customHeight="1">
      <c r="A49" s="110"/>
      <c r="C49" s="110"/>
      <c r="D49" s="114"/>
      <c r="E49" s="114"/>
      <c r="F49" s="114"/>
      <c r="G49" s="114"/>
      <c r="H49" s="114"/>
      <c r="I49" s="114"/>
      <c r="J49" s="114"/>
      <c r="K49" s="114"/>
      <c r="L49" s="114"/>
      <c r="M49" s="114"/>
      <c r="N49" s="114"/>
      <c r="O49" s="113"/>
      <c r="P49" s="113"/>
      <c r="R49" s="114"/>
    </row>
    <row r="50" spans="1:18" ht="12.5" customHeight="1">
      <c r="A50" s="224" t="s">
        <v>137</v>
      </c>
      <c r="B50" s="224"/>
      <c r="C50" s="224"/>
      <c r="D50" s="224"/>
      <c r="E50" s="224"/>
      <c r="F50" s="109"/>
      <c r="G50" s="109"/>
      <c r="H50" s="109"/>
      <c r="I50" s="109"/>
      <c r="J50" s="109"/>
      <c r="K50" s="109"/>
      <c r="L50" s="109"/>
      <c r="M50" s="109"/>
      <c r="N50" s="109"/>
      <c r="O50" s="105"/>
      <c r="P50" s="105"/>
      <c r="R50" s="114"/>
    </row>
    <row r="51" spans="1:18" ht="12.5" customHeight="1">
      <c r="A51" s="224" t="s">
        <v>138</v>
      </c>
      <c r="B51" s="224"/>
      <c r="C51" s="224"/>
      <c r="D51" s="224"/>
      <c r="E51" s="224"/>
      <c r="F51" s="109"/>
      <c r="G51" s="109"/>
      <c r="H51" s="109"/>
      <c r="I51" s="109"/>
      <c r="J51" s="109"/>
      <c r="K51" s="109"/>
      <c r="L51" s="109"/>
      <c r="M51" s="109"/>
      <c r="N51" s="109"/>
      <c r="O51" s="105"/>
      <c r="P51" s="105"/>
      <c r="R51" s="114"/>
    </row>
    <row r="52" spans="1:18" ht="12.5" customHeight="1">
      <c r="A52" s="224" t="s">
        <v>141</v>
      </c>
      <c r="B52" s="224"/>
      <c r="C52" s="224"/>
      <c r="D52" s="224"/>
      <c r="E52" s="224"/>
      <c r="F52" s="109"/>
      <c r="G52" s="109"/>
      <c r="H52" s="109"/>
      <c r="I52" s="109"/>
      <c r="J52" s="109"/>
      <c r="K52" s="109"/>
      <c r="L52" s="109"/>
      <c r="M52" s="109"/>
      <c r="N52" s="109"/>
      <c r="O52" s="105"/>
      <c r="P52" s="105"/>
      <c r="R52" s="114"/>
    </row>
    <row r="53" spans="1:18" ht="12.5" customHeight="1">
      <c r="A53" s="107" t="s">
        <v>142</v>
      </c>
      <c r="B53" s="107"/>
      <c r="C53" s="107"/>
      <c r="D53" s="107"/>
      <c r="E53" s="107"/>
      <c r="F53" s="109"/>
      <c r="G53" s="109"/>
      <c r="H53" s="109"/>
      <c r="I53" s="109"/>
      <c r="J53" s="109"/>
      <c r="K53" s="109"/>
      <c r="L53" s="109"/>
      <c r="M53" s="109"/>
      <c r="N53" s="109"/>
      <c r="O53" s="105"/>
      <c r="P53" s="105"/>
      <c r="R53" s="114"/>
    </row>
    <row r="54" spans="1:18" ht="12.5" customHeight="1">
      <c r="A54" s="107"/>
      <c r="B54" s="224" t="s">
        <v>127</v>
      </c>
      <c r="C54" s="224"/>
      <c r="D54" s="108">
        <v>0</v>
      </c>
      <c r="E54" s="108">
        <v>-11.335000000000001</v>
      </c>
      <c r="F54" s="108">
        <v>-237.50745712192472</v>
      </c>
      <c r="G54" s="108">
        <v>-340.07400000000001</v>
      </c>
      <c r="H54" s="108">
        <v>-385.30700000000002</v>
      </c>
      <c r="I54" s="108">
        <v>-414.363</v>
      </c>
      <c r="J54" s="108">
        <v>-443.60599999999999</v>
      </c>
      <c r="K54" s="108">
        <v>-475.63600000000002</v>
      </c>
      <c r="L54" s="108">
        <v>-509.44099999999997</v>
      </c>
      <c r="M54" s="108">
        <v>-546.42200000000003</v>
      </c>
      <c r="N54" s="108">
        <v>-585.55999999999995</v>
      </c>
      <c r="O54" s="108">
        <v>-1388.5864571219247</v>
      </c>
      <c r="P54" s="108">
        <v>-3949.2514571219244</v>
      </c>
      <c r="R54" s="114"/>
    </row>
    <row r="55" spans="1:18" ht="12.5" customHeight="1">
      <c r="A55" s="107"/>
      <c r="B55" s="224" t="s">
        <v>24</v>
      </c>
      <c r="C55" s="224"/>
      <c r="D55" s="108">
        <v>0</v>
      </c>
      <c r="E55" s="108">
        <v>-0.12695200000000001</v>
      </c>
      <c r="F55" s="108">
        <v>-2.5236158255070551</v>
      </c>
      <c r="G55" s="108">
        <v>-8.034779633936143</v>
      </c>
      <c r="H55" s="108">
        <v>-17.469234345272611</v>
      </c>
      <c r="I55" s="108">
        <v>-38.622280719399242</v>
      </c>
      <c r="J55" s="108">
        <v>-65.577444693525862</v>
      </c>
      <c r="K55" s="108">
        <v>-93.528993659150132</v>
      </c>
      <c r="L55" s="108">
        <v>-123.54308819904756</v>
      </c>
      <c r="M55" s="108">
        <v>-156.28391219323282</v>
      </c>
      <c r="N55" s="108">
        <v>-192.05856445885709</v>
      </c>
      <c r="O55" s="108">
        <v>-66.776862524115046</v>
      </c>
      <c r="P55" s="108">
        <v>-697.76886572792853</v>
      </c>
      <c r="R55" s="114"/>
    </row>
    <row r="56" spans="1:18" s="119" customFormat="1" ht="8" customHeight="1">
      <c r="A56" s="116"/>
      <c r="B56" s="117"/>
      <c r="C56" s="117"/>
      <c r="D56" s="118"/>
      <c r="E56" s="118"/>
      <c r="F56" s="118"/>
      <c r="G56" s="118"/>
      <c r="H56" s="118"/>
      <c r="I56" s="118"/>
      <c r="J56" s="118"/>
      <c r="K56" s="118"/>
      <c r="L56" s="118"/>
      <c r="M56" s="118"/>
      <c r="N56" s="118"/>
      <c r="O56" s="118"/>
      <c r="P56" s="118"/>
    </row>
    <row r="57" spans="1:18" s="106" customFormat="1" ht="12.5" customHeight="1">
      <c r="A57" s="224" t="s">
        <v>143</v>
      </c>
      <c r="B57" s="224"/>
      <c r="C57" s="224"/>
      <c r="D57" s="109"/>
      <c r="E57" s="109"/>
      <c r="F57" s="109"/>
      <c r="G57" s="109"/>
      <c r="H57" s="109"/>
      <c r="I57" s="109"/>
      <c r="J57" s="109"/>
      <c r="K57" s="109"/>
      <c r="L57" s="109"/>
      <c r="M57" s="109"/>
      <c r="N57" s="109"/>
      <c r="O57" s="109"/>
      <c r="P57" s="109"/>
      <c r="Q57" s="109"/>
      <c r="R57" s="109"/>
    </row>
    <row r="58" spans="1:18" s="106" customFormat="1" ht="12.5" customHeight="1">
      <c r="A58" s="107"/>
      <c r="B58" s="224" t="s">
        <v>127</v>
      </c>
      <c r="C58" s="224"/>
      <c r="D58" s="105">
        <v>0</v>
      </c>
      <c r="E58" s="105">
        <v>-12.505740275968853</v>
      </c>
      <c r="F58" s="105">
        <v>-76.895397101346873</v>
      </c>
      <c r="G58" s="105">
        <v>-113.26056691591634</v>
      </c>
      <c r="H58" s="105">
        <v>-100.16580439592575</v>
      </c>
      <c r="I58" s="105">
        <v>-87.406479221209963</v>
      </c>
      <c r="J58" s="105">
        <v>-79.895575572258309</v>
      </c>
      <c r="K58" s="105">
        <v>-75.213835758839465</v>
      </c>
      <c r="L58" s="105">
        <v>-71.606103595011504</v>
      </c>
      <c r="M58" s="105">
        <v>-71.287959433952693</v>
      </c>
      <c r="N58" s="105">
        <v>-73.104452542477105</v>
      </c>
      <c r="O58" s="105">
        <v>-390.23398791036777</v>
      </c>
      <c r="P58" s="105">
        <v>-761.34191481290679</v>
      </c>
      <c r="R58" s="109"/>
    </row>
    <row r="59" spans="1:18" s="106" customFormat="1" ht="12.5" customHeight="1">
      <c r="B59" s="224" t="s">
        <v>24</v>
      </c>
      <c r="C59" s="224"/>
      <c r="D59" s="105">
        <v>0</v>
      </c>
      <c r="E59" s="105">
        <v>-0.14006429109085114</v>
      </c>
      <c r="F59" s="105">
        <v>-0.95135168349806065</v>
      </c>
      <c r="G59" s="105">
        <v>-2.7866706050978127</v>
      </c>
      <c r="H59" s="105">
        <v>-5.6202582615509868</v>
      </c>
      <c r="I59" s="105">
        <v>-11.021083402680844</v>
      </c>
      <c r="J59" s="105">
        <v>-17.046267659624935</v>
      </c>
      <c r="K59" s="105">
        <v>-22.421165982017857</v>
      </c>
      <c r="L59" s="105">
        <v>-27.610021717394673</v>
      </c>
      <c r="M59" s="105">
        <v>-32.867638606574708</v>
      </c>
      <c r="N59" s="105">
        <v>-38.321887297927837</v>
      </c>
      <c r="O59" s="105">
        <v>-20.519428243918554</v>
      </c>
      <c r="P59" s="105">
        <v>-158.78640950745856</v>
      </c>
      <c r="R59" s="109"/>
    </row>
    <row r="60" spans="1:18" ht="12.5" customHeight="1">
      <c r="A60" s="107"/>
      <c r="B60" s="107"/>
      <c r="C60" s="107"/>
      <c r="D60" s="108"/>
      <c r="E60" s="108"/>
      <c r="F60" s="108"/>
      <c r="G60" s="108"/>
      <c r="H60" s="108"/>
      <c r="I60" s="108"/>
      <c r="J60" s="108"/>
      <c r="K60" s="108"/>
      <c r="L60" s="108"/>
      <c r="M60" s="108"/>
      <c r="N60" s="108"/>
      <c r="O60" s="108"/>
      <c r="P60" s="108"/>
      <c r="R60" s="114"/>
    </row>
    <row r="61" spans="1:18" ht="12.5" customHeight="1">
      <c r="A61" s="107"/>
      <c r="B61" s="107"/>
      <c r="C61" s="107"/>
      <c r="D61" s="108"/>
      <c r="E61" s="108"/>
      <c r="F61" s="108"/>
      <c r="G61" s="108"/>
      <c r="H61" s="108"/>
      <c r="I61" s="108"/>
      <c r="J61" s="108"/>
      <c r="K61" s="108"/>
      <c r="L61" s="108"/>
      <c r="M61" s="108"/>
      <c r="N61" s="108"/>
      <c r="O61" s="108"/>
      <c r="P61" s="108"/>
      <c r="R61" s="114"/>
    </row>
    <row r="62" spans="1:18" ht="12.5" customHeight="1">
      <c r="A62" s="107"/>
      <c r="B62" s="107"/>
      <c r="C62" s="107"/>
      <c r="D62" s="108"/>
      <c r="E62" s="108"/>
      <c r="F62" s="108"/>
      <c r="G62" s="108"/>
      <c r="H62" s="108"/>
      <c r="I62" s="108"/>
      <c r="J62" s="108"/>
      <c r="K62" s="108"/>
      <c r="L62" s="108"/>
      <c r="M62" s="108"/>
      <c r="N62" s="108"/>
      <c r="O62" s="108"/>
      <c r="P62" s="108"/>
      <c r="R62" s="114"/>
    </row>
    <row r="63" spans="1:18" ht="12.5" customHeight="1">
      <c r="A63" s="107"/>
      <c r="B63" s="107"/>
      <c r="C63" s="107"/>
      <c r="D63" s="108"/>
      <c r="E63" s="105"/>
      <c r="F63" s="108"/>
      <c r="G63" s="108"/>
      <c r="H63" s="108"/>
      <c r="I63" s="108"/>
      <c r="J63" s="108"/>
      <c r="K63" s="108"/>
      <c r="L63" s="108"/>
      <c r="M63" s="108"/>
      <c r="N63" s="108"/>
      <c r="O63" s="108"/>
      <c r="P63" s="108"/>
      <c r="R63" s="114"/>
    </row>
    <row r="64" spans="1:18" s="98" customFormat="1" ht="12.5" customHeight="1">
      <c r="O64" s="222" t="s">
        <v>1</v>
      </c>
      <c r="P64" s="222"/>
    </row>
    <row r="65" spans="1:19" s="120" customFormat="1" ht="12.5" customHeight="1">
      <c r="O65" s="99" t="s">
        <v>3</v>
      </c>
      <c r="P65" s="99" t="s">
        <v>3</v>
      </c>
    </row>
    <row r="66" spans="1:19" s="120" customFormat="1" ht="12.5" customHeight="1">
      <c r="D66" s="120">
        <v>2011</v>
      </c>
      <c r="E66" s="120">
        <v>2012</v>
      </c>
      <c r="F66" s="120">
        <v>2013</v>
      </c>
      <c r="G66" s="120">
        <v>2014</v>
      </c>
      <c r="H66" s="120">
        <v>2015</v>
      </c>
      <c r="I66" s="120">
        <v>2016</v>
      </c>
      <c r="J66" s="120">
        <v>2017</v>
      </c>
      <c r="K66" s="120">
        <v>2018</v>
      </c>
      <c r="L66" s="120">
        <v>2019</v>
      </c>
      <c r="M66" s="120">
        <v>2020</v>
      </c>
      <c r="N66" s="120" t="s">
        <v>144</v>
      </c>
      <c r="O66" s="120" t="s">
        <v>145</v>
      </c>
      <c r="P66" s="120" t="s">
        <v>144</v>
      </c>
    </row>
    <row r="67" spans="1:19" s="119" customFormat="1" ht="3" customHeight="1">
      <c r="A67" s="121"/>
      <c r="B67" s="122"/>
      <c r="C67" s="122"/>
      <c r="D67" s="123"/>
      <c r="E67" s="124"/>
      <c r="F67" s="124"/>
      <c r="G67" s="124"/>
      <c r="H67" s="124"/>
      <c r="I67" s="124"/>
      <c r="J67" s="124"/>
      <c r="K67" s="124"/>
      <c r="L67" s="124"/>
      <c r="M67" s="124"/>
      <c r="N67" s="124"/>
      <c r="O67" s="124"/>
      <c r="P67" s="124"/>
    </row>
    <row r="68" spans="1:19" s="106" customFormat="1" ht="12.5" customHeight="1">
      <c r="A68" s="227" t="s">
        <v>34</v>
      </c>
      <c r="B68" s="227"/>
      <c r="C68" s="227"/>
      <c r="R68" s="109"/>
    </row>
    <row r="69" spans="1:19" s="106" customFormat="1" ht="12.5" customHeight="1">
      <c r="A69" s="224" t="s">
        <v>146</v>
      </c>
      <c r="B69" s="224"/>
      <c r="C69" s="224"/>
      <c r="D69" s="108"/>
      <c r="E69" s="108"/>
      <c r="F69" s="108"/>
      <c r="G69" s="108"/>
      <c r="H69" s="108"/>
      <c r="I69" s="108"/>
      <c r="J69" s="108"/>
      <c r="K69" s="108"/>
      <c r="L69" s="108"/>
      <c r="M69" s="108"/>
      <c r="N69" s="108"/>
      <c r="O69" s="108"/>
      <c r="P69" s="108"/>
      <c r="R69" s="109"/>
    </row>
    <row r="70" spans="1:19" s="106" customFormat="1" ht="12.5" customHeight="1">
      <c r="A70" s="224" t="s">
        <v>147</v>
      </c>
      <c r="B70" s="224"/>
      <c r="C70" s="224"/>
      <c r="R70" s="109"/>
    </row>
    <row r="71" spans="1:19" s="106" customFormat="1" ht="12.5" customHeight="1">
      <c r="A71" s="107" t="s">
        <v>148</v>
      </c>
      <c r="B71" s="107"/>
      <c r="C71" s="107"/>
      <c r="D71" s="108">
        <v>165.37700000000001</v>
      </c>
      <c r="E71" s="108">
        <v>165.506</v>
      </c>
      <c r="F71" s="108">
        <v>166.44</v>
      </c>
      <c r="G71" s="108">
        <v>166.256</v>
      </c>
      <c r="H71" s="108">
        <v>166.80199999999999</v>
      </c>
      <c r="I71" s="108">
        <v>169.64400000000001</v>
      </c>
      <c r="J71" s="108">
        <v>171.87299999999999</v>
      </c>
      <c r="K71" s="108">
        <v>174.29499999999999</v>
      </c>
      <c r="L71" s="108">
        <v>178.50800000000001</v>
      </c>
      <c r="M71" s="108">
        <v>182.32300000000001</v>
      </c>
      <c r="N71" s="108">
        <v>186.20500000000001</v>
      </c>
      <c r="O71" s="108">
        <v>834.64800000000002</v>
      </c>
      <c r="P71" s="108">
        <v>1727.8520000000001</v>
      </c>
      <c r="R71" s="109"/>
    </row>
    <row r="72" spans="1:19" s="106" customFormat="1" ht="8" customHeight="1">
      <c r="D72" s="109"/>
      <c r="E72" s="109"/>
      <c r="F72" s="109"/>
      <c r="G72" s="109"/>
      <c r="H72" s="109"/>
      <c r="I72" s="109"/>
      <c r="J72" s="109"/>
      <c r="K72" s="109"/>
      <c r="L72" s="109"/>
      <c r="M72" s="109"/>
      <c r="N72" s="109"/>
      <c r="O72" s="109"/>
      <c r="P72" s="109"/>
      <c r="R72" s="109"/>
      <c r="S72" s="109"/>
    </row>
    <row r="73" spans="1:19" s="106" customFormat="1" ht="12.5" customHeight="1">
      <c r="A73" s="224" t="s">
        <v>149</v>
      </c>
      <c r="B73" s="224"/>
      <c r="C73" s="224"/>
      <c r="D73" s="108">
        <v>-1283.5618601840124</v>
      </c>
      <c r="E73" s="108">
        <v>-973.21591860871513</v>
      </c>
      <c r="F73" s="108">
        <v>-510.48830663887304</v>
      </c>
      <c r="G73" s="108">
        <v>-265.08961988023725</v>
      </c>
      <c r="H73" s="108">
        <v>-204.63099518296576</v>
      </c>
      <c r="I73" s="108">
        <v>-278.48606152648733</v>
      </c>
      <c r="J73" s="108">
        <v>-230.50909324713456</v>
      </c>
      <c r="K73" s="108">
        <v>-210.69710015962156</v>
      </c>
      <c r="L73" s="108">
        <v>-258.73006951531744</v>
      </c>
      <c r="M73" s="108">
        <v>-276.52106260104523</v>
      </c>
      <c r="N73" s="108">
        <v>-278.70932575836559</v>
      </c>
      <c r="O73" s="108">
        <v>-2231.9109018372783</v>
      </c>
      <c r="P73" s="108">
        <v>-3487.0775531187628</v>
      </c>
    </row>
    <row r="74" spans="1:19" ht="3" customHeight="1">
      <c r="A74" s="125"/>
      <c r="B74" s="125"/>
      <c r="C74" s="125"/>
      <c r="D74" s="126"/>
      <c r="E74" s="126"/>
      <c r="F74" s="127"/>
      <c r="G74" s="127"/>
      <c r="H74" s="127"/>
      <c r="I74" s="127"/>
      <c r="J74" s="127"/>
      <c r="K74" s="127"/>
      <c r="L74" s="127"/>
      <c r="M74" s="127"/>
      <c r="N74" s="127"/>
      <c r="O74" s="128"/>
      <c r="P74" s="128"/>
    </row>
    <row r="75" spans="1:19" ht="12.5" customHeight="1">
      <c r="J75" s="89"/>
      <c r="K75" s="89"/>
      <c r="L75" s="89"/>
      <c r="M75" s="89"/>
      <c r="N75" s="89"/>
      <c r="O75" s="129"/>
      <c r="P75" s="129"/>
    </row>
    <row r="76" spans="1:19" ht="12.5" customHeight="1">
      <c r="A76" s="89" t="s">
        <v>150</v>
      </c>
      <c r="B76" s="89"/>
      <c r="C76" s="89"/>
      <c r="D76" s="89"/>
      <c r="E76" s="89"/>
      <c r="F76" s="89"/>
      <c r="G76" s="89"/>
      <c r="H76" s="89"/>
      <c r="I76" s="89"/>
      <c r="J76" s="89"/>
      <c r="K76" s="89"/>
      <c r="L76" s="89"/>
      <c r="M76" s="89"/>
      <c r="N76" s="89"/>
      <c r="O76" s="129"/>
      <c r="P76" s="129"/>
    </row>
    <row r="77" spans="1:19">
      <c r="J77" s="89"/>
      <c r="K77" s="89"/>
      <c r="L77" s="89"/>
      <c r="M77" s="89"/>
      <c r="N77" s="89"/>
      <c r="O77" s="129"/>
      <c r="P77" s="129"/>
    </row>
    <row r="78" spans="1:19" ht="15">
      <c r="A78" s="228" t="s">
        <v>151</v>
      </c>
      <c r="B78" s="229"/>
      <c r="C78" s="229"/>
      <c r="D78" s="229"/>
      <c r="E78" s="229"/>
      <c r="F78" s="229"/>
      <c r="G78" s="229"/>
      <c r="H78" s="229"/>
      <c r="I78" s="229"/>
      <c r="J78" s="229"/>
      <c r="K78" s="229"/>
      <c r="L78" s="229"/>
      <c r="M78" s="229"/>
      <c r="N78" s="229"/>
      <c r="O78" s="229"/>
      <c r="P78" s="229"/>
    </row>
    <row r="79" spans="1:19" ht="15">
      <c r="A79" s="130"/>
      <c r="B79" s="130"/>
      <c r="C79" s="130"/>
      <c r="D79" s="130"/>
      <c r="E79" s="130"/>
      <c r="F79" s="130"/>
      <c r="G79" s="130"/>
      <c r="H79" s="130"/>
      <c r="I79" s="130"/>
      <c r="J79" s="130"/>
      <c r="K79" s="130"/>
      <c r="L79" s="130"/>
      <c r="M79" s="130"/>
      <c r="N79" s="130"/>
      <c r="O79" s="130"/>
      <c r="P79" s="130"/>
    </row>
    <row r="80" spans="1:19">
      <c r="A80" s="226" t="s">
        <v>152</v>
      </c>
      <c r="B80" s="226"/>
      <c r="C80" s="226"/>
      <c r="D80" s="226"/>
      <c r="E80" s="226"/>
      <c r="F80" s="226"/>
      <c r="G80" s="226"/>
      <c r="H80" s="226"/>
      <c r="I80" s="226"/>
      <c r="J80" s="226"/>
      <c r="K80" s="226"/>
      <c r="L80" s="226"/>
      <c r="M80" s="226"/>
      <c r="N80" s="226"/>
      <c r="O80" s="226"/>
      <c r="P80" s="226"/>
    </row>
    <row r="81" spans="1:16">
      <c r="A81" s="89"/>
      <c r="B81" s="89"/>
      <c r="C81" s="89"/>
      <c r="D81" s="89"/>
      <c r="E81" s="89"/>
      <c r="F81" s="89"/>
      <c r="G81" s="89"/>
      <c r="H81" s="89"/>
      <c r="I81" s="89"/>
      <c r="J81" s="89"/>
      <c r="K81" s="89"/>
      <c r="L81" s="89"/>
      <c r="M81" s="89"/>
      <c r="N81" s="89"/>
      <c r="O81" s="129"/>
      <c r="P81" s="129"/>
    </row>
    <row r="82" spans="1:16">
      <c r="A82" s="89" t="s">
        <v>41</v>
      </c>
      <c r="B82" s="89"/>
      <c r="C82" s="230" t="s">
        <v>153</v>
      </c>
      <c r="D82" s="231"/>
      <c r="E82" s="231"/>
      <c r="F82" s="231"/>
      <c r="G82" s="231"/>
      <c r="H82" s="231"/>
      <c r="I82" s="231"/>
      <c r="J82" s="231"/>
      <c r="K82" s="231"/>
      <c r="L82" s="231"/>
      <c r="M82" s="231"/>
      <c r="N82" s="231"/>
      <c r="O82" s="231"/>
      <c r="P82" s="231"/>
    </row>
    <row r="83" spans="1:16">
      <c r="A83" s="89"/>
      <c r="B83" s="89"/>
      <c r="C83" s="231"/>
      <c r="D83" s="231"/>
      <c r="E83" s="231"/>
      <c r="F83" s="231"/>
      <c r="G83" s="231"/>
      <c r="H83" s="231"/>
      <c r="I83" s="231"/>
      <c r="J83" s="231"/>
      <c r="K83" s="231"/>
      <c r="L83" s="231"/>
      <c r="M83" s="231"/>
      <c r="N83" s="231"/>
      <c r="O83" s="231"/>
      <c r="P83" s="231"/>
    </row>
    <row r="84" spans="1:16">
      <c r="A84" s="89"/>
      <c r="B84" s="89"/>
      <c r="C84" s="231"/>
      <c r="D84" s="231"/>
      <c r="E84" s="231"/>
      <c r="F84" s="231"/>
      <c r="G84" s="231"/>
      <c r="H84" s="231"/>
      <c r="I84" s="231"/>
      <c r="J84" s="231"/>
      <c r="K84" s="231"/>
      <c r="L84" s="231"/>
      <c r="M84" s="231"/>
      <c r="N84" s="231"/>
      <c r="O84" s="231"/>
      <c r="P84" s="231"/>
    </row>
    <row r="85" spans="1:16">
      <c r="A85" s="89"/>
      <c r="B85" s="89"/>
      <c r="C85" s="231"/>
      <c r="D85" s="231"/>
      <c r="E85" s="231"/>
      <c r="F85" s="231"/>
      <c r="G85" s="231"/>
      <c r="H85" s="231"/>
      <c r="I85" s="231"/>
      <c r="J85" s="231"/>
      <c r="K85" s="231"/>
      <c r="L85" s="231"/>
      <c r="M85" s="231"/>
      <c r="N85" s="231"/>
      <c r="O85" s="231"/>
      <c r="P85" s="231"/>
    </row>
    <row r="86" spans="1:16">
      <c r="A86" s="89"/>
      <c r="B86" s="89"/>
      <c r="C86" s="232"/>
      <c r="D86" s="232"/>
      <c r="E86" s="232"/>
      <c r="F86" s="232"/>
      <c r="G86" s="232"/>
      <c r="H86" s="232"/>
      <c r="I86" s="232"/>
      <c r="J86" s="232"/>
      <c r="K86" s="232"/>
      <c r="L86" s="232"/>
      <c r="M86" s="232"/>
      <c r="N86" s="232"/>
      <c r="O86" s="232"/>
      <c r="P86" s="232"/>
    </row>
    <row r="87" spans="1:16">
      <c r="A87" s="89" t="s">
        <v>117</v>
      </c>
      <c r="B87" s="89"/>
      <c r="C87" s="233" t="s">
        <v>154</v>
      </c>
      <c r="D87" s="211"/>
      <c r="E87" s="211"/>
      <c r="F87" s="211"/>
      <c r="G87" s="211"/>
      <c r="H87" s="211"/>
      <c r="I87" s="211"/>
      <c r="J87" s="211"/>
      <c r="K87" s="211"/>
      <c r="L87" s="211"/>
      <c r="M87" s="211"/>
      <c r="N87" s="211"/>
      <c r="O87" s="211"/>
      <c r="P87" s="211"/>
    </row>
    <row r="88" spans="1:16">
      <c r="A88" s="89"/>
      <c r="B88" s="89"/>
      <c r="C88" s="89"/>
      <c r="D88" s="89"/>
      <c r="E88" s="89"/>
      <c r="F88" s="89"/>
      <c r="G88" s="89"/>
      <c r="H88" s="89"/>
      <c r="I88" s="89"/>
      <c r="J88" s="89"/>
      <c r="K88" s="89"/>
      <c r="L88" s="89"/>
      <c r="M88" s="89"/>
      <c r="N88" s="89"/>
      <c r="O88" s="129"/>
      <c r="P88" s="129"/>
    </row>
    <row r="89" spans="1:16">
      <c r="A89" s="89" t="s">
        <v>99</v>
      </c>
      <c r="B89" s="89"/>
      <c r="C89" s="226" t="s">
        <v>155</v>
      </c>
      <c r="D89" s="231"/>
      <c r="E89" s="231"/>
      <c r="F89" s="231"/>
      <c r="G89" s="231"/>
      <c r="H89" s="231"/>
      <c r="I89" s="231"/>
      <c r="J89" s="231"/>
      <c r="K89" s="231"/>
      <c r="L89" s="231"/>
      <c r="M89" s="231"/>
      <c r="N89" s="231"/>
      <c r="O89" s="231"/>
      <c r="P89" s="231"/>
    </row>
    <row r="90" spans="1:16">
      <c r="A90" s="89"/>
      <c r="B90" s="89"/>
      <c r="C90" s="231"/>
      <c r="D90" s="231"/>
      <c r="E90" s="231"/>
      <c r="F90" s="231"/>
      <c r="G90" s="231"/>
      <c r="H90" s="231"/>
      <c r="I90" s="231"/>
      <c r="J90" s="231"/>
      <c r="K90" s="231"/>
      <c r="L90" s="231"/>
      <c r="M90" s="231"/>
      <c r="N90" s="231"/>
      <c r="O90" s="231"/>
      <c r="P90" s="231"/>
    </row>
    <row r="91" spans="1:16">
      <c r="A91" s="89"/>
      <c r="B91" s="89"/>
      <c r="C91" s="231"/>
      <c r="D91" s="231"/>
      <c r="E91" s="231"/>
      <c r="F91" s="231"/>
      <c r="G91" s="231"/>
      <c r="H91" s="231"/>
      <c r="I91" s="231"/>
      <c r="J91" s="231"/>
      <c r="K91" s="231"/>
      <c r="L91" s="231"/>
      <c r="M91" s="231"/>
      <c r="N91" s="231"/>
      <c r="O91" s="231"/>
      <c r="P91" s="231"/>
    </row>
    <row r="92" spans="1:16" ht="12.75" customHeight="1">
      <c r="A92" s="89" t="s">
        <v>156</v>
      </c>
      <c r="B92" s="89"/>
      <c r="C92" s="234" t="s">
        <v>157</v>
      </c>
      <c r="D92" s="234"/>
      <c r="E92" s="234"/>
      <c r="F92" s="234"/>
      <c r="G92" s="234"/>
      <c r="H92" s="234"/>
      <c r="I92" s="234"/>
      <c r="J92" s="234"/>
      <c r="K92" s="234"/>
      <c r="L92" s="234"/>
      <c r="M92" s="234"/>
      <c r="N92" s="234"/>
      <c r="O92" s="234"/>
      <c r="P92" s="234"/>
    </row>
    <row r="93" spans="1:16" ht="12.75" customHeight="1">
      <c r="A93" s="89"/>
      <c r="B93" s="89"/>
      <c r="C93" s="234"/>
      <c r="D93" s="234"/>
      <c r="E93" s="234"/>
      <c r="F93" s="234"/>
      <c r="G93" s="234"/>
      <c r="H93" s="234"/>
      <c r="I93" s="234"/>
      <c r="J93" s="234"/>
      <c r="K93" s="234"/>
      <c r="L93" s="234"/>
      <c r="M93" s="234"/>
      <c r="N93" s="234"/>
      <c r="O93" s="234"/>
      <c r="P93" s="234"/>
    </row>
    <row r="94" spans="1:16" ht="12.75" customHeight="1">
      <c r="A94" s="89"/>
      <c r="B94" s="89"/>
      <c r="C94" s="234"/>
      <c r="D94" s="234"/>
      <c r="E94" s="234"/>
      <c r="F94" s="234"/>
      <c r="G94" s="234"/>
      <c r="H94" s="234"/>
      <c r="I94" s="234"/>
      <c r="J94" s="234"/>
      <c r="K94" s="234"/>
      <c r="L94" s="234"/>
      <c r="M94" s="234"/>
      <c r="N94" s="234"/>
      <c r="O94" s="234"/>
      <c r="P94" s="234"/>
    </row>
    <row r="95" spans="1:16" ht="15" customHeight="1">
      <c r="A95" s="89"/>
      <c r="B95" s="89"/>
      <c r="C95" s="234"/>
      <c r="D95" s="234"/>
      <c r="E95" s="234"/>
      <c r="F95" s="234"/>
      <c r="G95" s="234"/>
      <c r="H95" s="234"/>
      <c r="I95" s="234"/>
      <c r="J95" s="234"/>
      <c r="K95" s="234"/>
      <c r="L95" s="234"/>
      <c r="M95" s="234"/>
      <c r="N95" s="234"/>
      <c r="O95" s="234"/>
      <c r="P95" s="234"/>
    </row>
    <row r="96" spans="1:16" ht="15">
      <c r="A96" s="89"/>
      <c r="B96" s="89"/>
      <c r="C96" s="1"/>
      <c r="D96" s="1"/>
      <c r="E96" s="1"/>
      <c r="F96" s="1"/>
      <c r="G96" s="1"/>
      <c r="H96" s="1"/>
      <c r="I96" s="1"/>
      <c r="J96" s="1"/>
      <c r="K96" s="1"/>
      <c r="L96" s="1"/>
      <c r="M96" s="1"/>
      <c r="N96" s="1"/>
      <c r="O96" s="1"/>
      <c r="P96" s="1"/>
    </row>
    <row r="97" spans="1:16" ht="12.75" customHeight="1">
      <c r="A97" s="235" t="s">
        <v>103</v>
      </c>
      <c r="B97" s="235"/>
      <c r="C97" s="234" t="s">
        <v>158</v>
      </c>
      <c r="D97" s="234"/>
      <c r="E97" s="234"/>
      <c r="F97" s="234"/>
      <c r="G97" s="234"/>
      <c r="H97" s="234"/>
      <c r="I97" s="234"/>
      <c r="J97" s="234"/>
      <c r="K97" s="234"/>
      <c r="L97" s="234"/>
      <c r="M97" s="234"/>
      <c r="N97" s="234"/>
      <c r="O97" s="234"/>
      <c r="P97" s="234"/>
    </row>
    <row r="98" spans="1:16" ht="12.75" customHeight="1">
      <c r="A98" s="89"/>
      <c r="B98" s="89"/>
      <c r="C98" s="234"/>
      <c r="D98" s="234"/>
      <c r="E98" s="234"/>
      <c r="F98" s="234"/>
      <c r="G98" s="234"/>
      <c r="H98" s="234"/>
      <c r="I98" s="234"/>
      <c r="J98" s="234"/>
      <c r="K98" s="234"/>
      <c r="L98" s="234"/>
      <c r="M98" s="234"/>
      <c r="N98" s="234"/>
      <c r="O98" s="234"/>
      <c r="P98" s="234"/>
    </row>
    <row r="99" spans="1:16" ht="15" customHeight="1">
      <c r="A99" s="89"/>
      <c r="B99" s="89"/>
      <c r="C99" s="234"/>
      <c r="D99" s="234"/>
      <c r="E99" s="234"/>
      <c r="F99" s="234"/>
      <c r="G99" s="234"/>
      <c r="H99" s="234"/>
      <c r="I99" s="234"/>
      <c r="J99" s="234"/>
      <c r="K99" s="234"/>
      <c r="L99" s="234"/>
      <c r="M99" s="234"/>
      <c r="N99" s="234"/>
      <c r="O99" s="234"/>
      <c r="P99" s="234"/>
    </row>
    <row r="100" spans="1:16">
      <c r="A100" s="89"/>
      <c r="B100" s="89"/>
      <c r="C100" s="89"/>
      <c r="D100" s="89"/>
      <c r="E100" s="89"/>
      <c r="F100" s="89"/>
      <c r="G100" s="89"/>
      <c r="H100" s="89"/>
      <c r="I100" s="89"/>
      <c r="J100" s="89"/>
      <c r="K100" s="89"/>
      <c r="L100" s="129"/>
      <c r="M100" s="129"/>
      <c r="N100" s="89"/>
      <c r="O100" s="129"/>
      <c r="P100" s="129"/>
    </row>
    <row r="101" spans="1:16">
      <c r="A101" s="235" t="s">
        <v>105</v>
      </c>
      <c r="B101" s="235"/>
      <c r="C101" s="90" t="s">
        <v>159</v>
      </c>
      <c r="D101" s="13"/>
      <c r="E101" s="13"/>
      <c r="F101" s="13"/>
      <c r="G101" s="13"/>
      <c r="H101" s="13"/>
      <c r="I101" s="13"/>
      <c r="J101" s="13"/>
      <c r="K101" s="13"/>
      <c r="L101" s="13"/>
      <c r="M101" s="13"/>
      <c r="N101" s="13"/>
      <c r="O101" s="13"/>
      <c r="P101" s="13"/>
    </row>
    <row r="102" spans="1:16">
      <c r="A102" s="89"/>
      <c r="B102" s="89"/>
      <c r="C102" s="89"/>
      <c r="D102" s="89"/>
      <c r="E102" s="89"/>
      <c r="F102" s="89"/>
      <c r="G102" s="89"/>
      <c r="H102" s="89"/>
      <c r="I102" s="89"/>
      <c r="J102" s="89"/>
      <c r="K102" s="89"/>
      <c r="L102" s="129"/>
      <c r="M102" s="129"/>
      <c r="N102" s="89"/>
      <c r="O102" s="129"/>
      <c r="P102" s="129"/>
    </row>
    <row r="103" spans="1:16" ht="12.75" customHeight="1">
      <c r="A103" s="88" t="s">
        <v>160</v>
      </c>
      <c r="B103" s="13"/>
      <c r="C103" s="234" t="s">
        <v>161</v>
      </c>
      <c r="D103" s="234"/>
      <c r="E103" s="234"/>
      <c r="F103" s="234"/>
      <c r="G103" s="234"/>
      <c r="H103" s="234"/>
      <c r="I103" s="234"/>
      <c r="J103" s="234"/>
      <c r="K103" s="234"/>
      <c r="L103" s="234"/>
      <c r="M103" s="234"/>
      <c r="N103" s="234"/>
      <c r="O103" s="234"/>
      <c r="P103" s="234"/>
    </row>
    <row r="104" spans="1:16" ht="12.75" customHeight="1">
      <c r="A104" s="131"/>
      <c r="B104" s="13"/>
      <c r="C104" s="234"/>
      <c r="D104" s="234"/>
      <c r="E104" s="234"/>
      <c r="F104" s="234"/>
      <c r="G104" s="234"/>
      <c r="H104" s="234"/>
      <c r="I104" s="234"/>
      <c r="J104" s="234"/>
      <c r="K104" s="234"/>
      <c r="L104" s="234"/>
      <c r="M104" s="234"/>
      <c r="N104" s="234"/>
      <c r="O104" s="234"/>
      <c r="P104" s="234"/>
    </row>
    <row r="105" spans="1:16" ht="12.75" customHeight="1">
      <c r="A105" s="131"/>
      <c r="B105" s="13"/>
      <c r="C105" s="234"/>
      <c r="D105" s="234"/>
      <c r="E105" s="234"/>
      <c r="F105" s="234"/>
      <c r="G105" s="234"/>
      <c r="H105" s="234"/>
      <c r="I105" s="234"/>
      <c r="J105" s="234"/>
      <c r="K105" s="234"/>
      <c r="L105" s="234"/>
      <c r="M105" s="234"/>
      <c r="N105" s="234"/>
      <c r="O105" s="234"/>
      <c r="P105" s="234"/>
    </row>
    <row r="106" spans="1:16" ht="15" customHeight="1">
      <c r="A106" s="131"/>
      <c r="B106" s="13"/>
      <c r="C106" s="234"/>
      <c r="D106" s="234"/>
      <c r="E106" s="234"/>
      <c r="F106" s="234"/>
      <c r="G106" s="234"/>
      <c r="H106" s="234"/>
      <c r="I106" s="234"/>
      <c r="J106" s="234"/>
      <c r="K106" s="234"/>
      <c r="L106" s="234"/>
      <c r="M106" s="234"/>
      <c r="N106" s="234"/>
      <c r="O106" s="234"/>
      <c r="P106" s="234"/>
    </row>
    <row r="107" spans="1:16" ht="15" customHeight="1">
      <c r="A107" s="131"/>
      <c r="B107" s="13"/>
      <c r="C107" s="234"/>
      <c r="D107" s="234"/>
      <c r="E107" s="234"/>
      <c r="F107" s="234"/>
      <c r="G107" s="234"/>
      <c r="H107" s="234"/>
      <c r="I107" s="234"/>
      <c r="J107" s="234"/>
      <c r="K107" s="234"/>
      <c r="L107" s="234"/>
      <c r="M107" s="234"/>
      <c r="N107" s="234"/>
      <c r="O107" s="234"/>
      <c r="P107" s="234"/>
    </row>
    <row r="108" spans="1:16">
      <c r="A108" s="89"/>
      <c r="B108" s="89"/>
      <c r="C108" s="89"/>
      <c r="D108" s="89"/>
      <c r="E108" s="89"/>
      <c r="F108" s="89"/>
      <c r="G108" s="89"/>
      <c r="H108" s="89"/>
      <c r="I108" s="89"/>
      <c r="J108" s="89"/>
      <c r="K108" s="89"/>
      <c r="L108" s="129"/>
      <c r="M108" s="129"/>
      <c r="N108" s="89"/>
      <c r="O108" s="129"/>
      <c r="P108" s="129"/>
    </row>
    <row r="109" spans="1:16">
      <c r="A109" s="88" t="s">
        <v>162</v>
      </c>
      <c r="B109" s="13"/>
      <c r="C109" s="230" t="s">
        <v>163</v>
      </c>
      <c r="D109" s="231"/>
      <c r="E109" s="231"/>
      <c r="F109" s="231"/>
      <c r="G109" s="231"/>
      <c r="H109" s="231"/>
      <c r="I109" s="231"/>
      <c r="J109" s="231"/>
      <c r="K109" s="231"/>
      <c r="L109" s="231"/>
      <c r="M109" s="231"/>
      <c r="N109" s="231"/>
      <c r="O109" s="231"/>
      <c r="P109" s="231"/>
    </row>
    <row r="110" spans="1:16">
      <c r="A110" s="131"/>
      <c r="B110" s="13"/>
      <c r="C110" s="231"/>
      <c r="D110" s="231"/>
      <c r="E110" s="231"/>
      <c r="F110" s="231"/>
      <c r="G110" s="231"/>
      <c r="H110" s="231"/>
      <c r="I110" s="231"/>
      <c r="J110" s="231"/>
      <c r="K110" s="231"/>
      <c r="L110" s="231"/>
      <c r="M110" s="231"/>
      <c r="N110" s="231"/>
      <c r="O110" s="231"/>
      <c r="P110" s="231"/>
    </row>
    <row r="111" spans="1:16">
      <c r="A111" s="131"/>
      <c r="B111" s="13"/>
      <c r="C111" s="231"/>
      <c r="D111" s="231"/>
      <c r="E111" s="231"/>
      <c r="F111" s="231"/>
      <c r="G111" s="231"/>
      <c r="H111" s="231"/>
      <c r="I111" s="231"/>
      <c r="J111" s="231"/>
      <c r="K111" s="231"/>
      <c r="L111" s="231"/>
      <c r="M111" s="231"/>
      <c r="N111" s="231"/>
      <c r="O111" s="231"/>
      <c r="P111" s="231"/>
    </row>
    <row r="112" spans="1:16">
      <c r="A112" s="89"/>
      <c r="B112" s="88"/>
      <c r="C112" s="231"/>
      <c r="D112" s="231"/>
      <c r="E112" s="231"/>
      <c r="F112" s="231"/>
      <c r="G112" s="231"/>
      <c r="H112" s="231"/>
      <c r="I112" s="231"/>
      <c r="J112" s="231"/>
      <c r="K112" s="231"/>
      <c r="L112" s="231"/>
      <c r="M112" s="231"/>
      <c r="N112" s="231"/>
      <c r="O112" s="231"/>
      <c r="P112" s="231"/>
    </row>
    <row r="113" spans="1:16" ht="15">
      <c r="A113" s="89"/>
      <c r="B113" s="88"/>
      <c r="C113" s="1"/>
      <c r="D113" s="1"/>
      <c r="E113" s="1"/>
      <c r="F113" s="1"/>
      <c r="G113" s="1"/>
      <c r="H113" s="1"/>
      <c r="I113" s="1"/>
      <c r="J113" s="1"/>
      <c r="K113" s="1"/>
      <c r="L113" s="1"/>
      <c r="M113" s="1"/>
      <c r="N113" s="1"/>
      <c r="O113" s="1"/>
      <c r="P113" s="1"/>
    </row>
    <row r="114" spans="1:16" ht="12.75" customHeight="1">
      <c r="A114" s="88" t="s">
        <v>164</v>
      </c>
      <c r="B114" s="13"/>
      <c r="C114" s="234" t="s">
        <v>165</v>
      </c>
      <c r="D114" s="234"/>
      <c r="E114" s="234"/>
      <c r="F114" s="234"/>
      <c r="G114" s="234"/>
      <c r="H114" s="234"/>
      <c r="I114" s="234"/>
      <c r="J114" s="234"/>
      <c r="K114" s="234"/>
      <c r="L114" s="234"/>
      <c r="M114" s="234"/>
      <c r="N114" s="234"/>
      <c r="O114" s="234"/>
      <c r="P114" s="234"/>
    </row>
    <row r="115" spans="1:16" ht="12.75" customHeight="1">
      <c r="A115" s="131"/>
      <c r="B115" s="13"/>
      <c r="C115" s="234"/>
      <c r="D115" s="234"/>
      <c r="E115" s="234"/>
      <c r="F115" s="234"/>
      <c r="G115" s="234"/>
      <c r="H115" s="234"/>
      <c r="I115" s="234"/>
      <c r="J115" s="234"/>
      <c r="K115" s="234"/>
      <c r="L115" s="234"/>
      <c r="M115" s="234"/>
      <c r="N115" s="234"/>
      <c r="O115" s="234"/>
      <c r="P115" s="234"/>
    </row>
    <row r="116" spans="1:16" ht="12.75" customHeight="1">
      <c r="A116" s="89"/>
      <c r="B116" s="88"/>
      <c r="C116" s="234"/>
      <c r="D116" s="234"/>
      <c r="E116" s="234"/>
      <c r="F116" s="234"/>
      <c r="G116" s="234"/>
      <c r="H116" s="234"/>
      <c r="I116" s="234"/>
      <c r="J116" s="234"/>
      <c r="K116" s="234"/>
      <c r="L116" s="234"/>
      <c r="M116" s="234"/>
      <c r="N116" s="234"/>
      <c r="O116" s="234"/>
      <c r="P116" s="234"/>
    </row>
    <row r="117" spans="1:16" ht="15" customHeight="1">
      <c r="A117" s="89"/>
      <c r="B117" s="88"/>
      <c r="C117" s="234"/>
      <c r="D117" s="234"/>
      <c r="E117" s="234"/>
      <c r="F117" s="234"/>
      <c r="G117" s="234"/>
      <c r="H117" s="234"/>
      <c r="I117" s="234"/>
      <c r="J117" s="234"/>
      <c r="K117" s="234"/>
      <c r="L117" s="234"/>
      <c r="M117" s="234"/>
      <c r="N117" s="234"/>
      <c r="O117" s="234"/>
      <c r="P117" s="234"/>
    </row>
    <row r="118" spans="1:16" ht="15">
      <c r="A118" s="89"/>
      <c r="B118" s="89"/>
      <c r="C118" s="130"/>
      <c r="D118" s="130"/>
      <c r="E118" s="130"/>
      <c r="F118" s="130"/>
      <c r="G118" s="130"/>
      <c r="H118" s="130"/>
      <c r="I118" s="130"/>
      <c r="J118" s="130"/>
      <c r="K118" s="130"/>
      <c r="L118" s="130"/>
      <c r="M118" s="130"/>
      <c r="N118" s="130"/>
      <c r="O118" s="130"/>
      <c r="P118" s="90"/>
    </row>
    <row r="119" spans="1:16" ht="12.75" customHeight="1">
      <c r="A119" s="88" t="s">
        <v>166</v>
      </c>
      <c r="B119" s="13"/>
      <c r="C119" s="234" t="s">
        <v>167</v>
      </c>
      <c r="D119" s="234"/>
      <c r="E119" s="234"/>
      <c r="F119" s="234"/>
      <c r="G119" s="234"/>
      <c r="H119" s="234"/>
      <c r="I119" s="234"/>
      <c r="J119" s="234"/>
      <c r="K119" s="234"/>
      <c r="L119" s="234"/>
      <c r="M119" s="234"/>
      <c r="N119" s="234"/>
      <c r="O119" s="234"/>
      <c r="P119" s="234"/>
    </row>
    <row r="120" spans="1:16" ht="12.75" customHeight="1">
      <c r="A120" s="131"/>
      <c r="B120" s="13"/>
      <c r="C120" s="234"/>
      <c r="D120" s="234"/>
      <c r="E120" s="234"/>
      <c r="F120" s="234"/>
      <c r="G120" s="234"/>
      <c r="H120" s="234"/>
      <c r="I120" s="234"/>
      <c r="J120" s="234"/>
      <c r="K120" s="234"/>
      <c r="L120" s="234"/>
      <c r="M120" s="234"/>
      <c r="N120" s="234"/>
      <c r="O120" s="234"/>
      <c r="P120" s="234"/>
    </row>
    <row r="121" spans="1:16" ht="12.75" customHeight="1">
      <c r="A121" s="89"/>
      <c r="B121" s="88"/>
      <c r="C121" s="234"/>
      <c r="D121" s="234"/>
      <c r="E121" s="234"/>
      <c r="F121" s="234"/>
      <c r="G121" s="234"/>
      <c r="H121" s="234"/>
      <c r="I121" s="234"/>
      <c r="J121" s="234"/>
      <c r="K121" s="234"/>
      <c r="L121" s="234"/>
      <c r="M121" s="234"/>
      <c r="N121" s="234"/>
      <c r="O121" s="234"/>
      <c r="P121" s="234"/>
    </row>
    <row r="122" spans="1:16" ht="15" customHeight="1">
      <c r="A122" s="89"/>
      <c r="B122" s="88"/>
      <c r="C122" s="234"/>
      <c r="D122" s="234"/>
      <c r="E122" s="234"/>
      <c r="F122" s="234"/>
      <c r="G122" s="234"/>
      <c r="H122" s="234"/>
      <c r="I122" s="234"/>
      <c r="J122" s="234"/>
      <c r="K122" s="234"/>
      <c r="L122" s="234"/>
      <c r="M122" s="234"/>
      <c r="N122" s="234"/>
      <c r="O122" s="234"/>
      <c r="P122" s="234"/>
    </row>
  </sheetData>
  <mergeCells count="66">
    <mergeCell ref="A101:B101"/>
    <mergeCell ref="C103:P107"/>
    <mergeCell ref="C109:P112"/>
    <mergeCell ref="C114:P117"/>
    <mergeCell ref="C119:P122"/>
    <mergeCell ref="C82:P86"/>
    <mergeCell ref="C87:P87"/>
    <mergeCell ref="C89:P91"/>
    <mergeCell ref="C92:P95"/>
    <mergeCell ref="A97:B97"/>
    <mergeCell ref="C97:P99"/>
    <mergeCell ref="A80:P80"/>
    <mergeCell ref="B54:C54"/>
    <mergeCell ref="B55:C55"/>
    <mergeCell ref="A57:C57"/>
    <mergeCell ref="B58:C58"/>
    <mergeCell ref="B59:C59"/>
    <mergeCell ref="O64:P64"/>
    <mergeCell ref="A68:C68"/>
    <mergeCell ref="A69:C69"/>
    <mergeCell ref="A70:C70"/>
    <mergeCell ref="A73:C73"/>
    <mergeCell ref="A78:P78"/>
    <mergeCell ref="A40:C40"/>
    <mergeCell ref="D40:E40"/>
    <mergeCell ref="A52:C52"/>
    <mergeCell ref="D52:E52"/>
    <mergeCell ref="A41:C41"/>
    <mergeCell ref="D41:E41"/>
    <mergeCell ref="B43:C43"/>
    <mergeCell ref="B44:C44"/>
    <mergeCell ref="A46:C46"/>
    <mergeCell ref="B47:C47"/>
    <mergeCell ref="B48:C48"/>
    <mergeCell ref="A50:C50"/>
    <mergeCell ref="D50:E50"/>
    <mergeCell ref="A51:C51"/>
    <mergeCell ref="D51:E51"/>
    <mergeCell ref="D33:P33"/>
    <mergeCell ref="A35:C35"/>
    <mergeCell ref="B36:C36"/>
    <mergeCell ref="B37:C37"/>
    <mergeCell ref="D39:P39"/>
    <mergeCell ref="A34:C34"/>
    <mergeCell ref="B20:C20"/>
    <mergeCell ref="B21:C21"/>
    <mergeCell ref="A23:C23"/>
    <mergeCell ref="A24:C24"/>
    <mergeCell ref="B25:C25"/>
    <mergeCell ref="B26:C26"/>
    <mergeCell ref="A28:C28"/>
    <mergeCell ref="A29:C29"/>
    <mergeCell ref="B30:C30"/>
    <mergeCell ref="B31:C31"/>
    <mergeCell ref="A19:C19"/>
    <mergeCell ref="A2:C2"/>
    <mergeCell ref="A3:P3"/>
    <mergeCell ref="A4:C4"/>
    <mergeCell ref="O7:P7"/>
    <mergeCell ref="D11:P11"/>
    <mergeCell ref="A12:C12"/>
    <mergeCell ref="A13:C13"/>
    <mergeCell ref="A14:C14"/>
    <mergeCell ref="B15:C15"/>
    <mergeCell ref="B16:C16"/>
    <mergeCell ref="A18:C18"/>
  </mergeCells>
  <pageMargins left="0.75" right="0.75" top="0.5" bottom="0.5" header="0.5" footer="0.5"/>
  <pageSetup scale="57" orientation="portrait"/>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49"/>
  <sheetViews>
    <sheetView topLeftCell="A21" zoomScale="125" zoomScaleNormal="125" zoomScalePageLayoutView="125" workbookViewId="0">
      <selection activeCell="E49" sqref="E49"/>
    </sheetView>
  </sheetViews>
  <sheetFormatPr baseColWidth="10" defaultColWidth="9.1640625" defaultRowHeight="14" x14ac:dyDescent="0"/>
  <cols>
    <col min="1" max="1" width="8.6640625" style="166" customWidth="1"/>
    <col min="2" max="4" width="12.6640625" style="166" customWidth="1"/>
    <col min="5" max="5" width="12.6640625" style="165" customWidth="1"/>
    <col min="6" max="6" width="12.6640625" style="166" customWidth="1"/>
    <col min="7" max="7" width="5.6640625" style="165" customWidth="1"/>
    <col min="8" max="8" width="12.6640625" style="166" customWidth="1"/>
    <col min="9" max="12" width="12.6640625" style="165" customWidth="1"/>
    <col min="13" max="13" width="12.83203125" style="165" customWidth="1"/>
    <col min="14" max="16384" width="9.1640625" style="165"/>
  </cols>
  <sheetData>
    <row r="2" spans="1:13" s="147" customFormat="1">
      <c r="A2" s="147" t="s">
        <v>45</v>
      </c>
    </row>
    <row r="3" spans="1:13" s="147" customFormat="1"/>
    <row r="4" spans="1:13" s="147" customFormat="1">
      <c r="A4" s="236" t="s">
        <v>46</v>
      </c>
      <c r="B4" s="237"/>
      <c r="C4" s="237"/>
      <c r="D4" s="237"/>
      <c r="E4" s="237"/>
    </row>
    <row r="5" spans="1:13" s="147" customFormat="1">
      <c r="A5" s="164"/>
    </row>
    <row r="6" spans="1:13">
      <c r="A6" s="238" t="s">
        <v>191</v>
      </c>
      <c r="B6" s="238"/>
      <c r="C6" s="238"/>
      <c r="D6" s="238"/>
      <c r="E6" s="238"/>
      <c r="F6" s="238"/>
      <c r="G6" s="238"/>
      <c r="H6" s="238"/>
      <c r="I6" s="238"/>
    </row>
    <row r="7" spans="1:13">
      <c r="A7" s="239" t="s">
        <v>179</v>
      </c>
      <c r="B7" s="239"/>
      <c r="C7" s="239"/>
      <c r="D7" s="239"/>
    </row>
    <row r="9" spans="1:13">
      <c r="B9" s="240" t="s">
        <v>192</v>
      </c>
      <c r="C9" s="240"/>
      <c r="D9" s="240"/>
      <c r="E9" s="240"/>
      <c r="F9" s="240"/>
      <c r="G9" s="167"/>
      <c r="H9" s="240" t="s">
        <v>193</v>
      </c>
      <c r="I9" s="240"/>
      <c r="J9" s="240"/>
      <c r="K9" s="240"/>
      <c r="L9" s="240"/>
      <c r="M9" s="168"/>
    </row>
    <row r="10" spans="1:13" ht="80.25" customHeight="1">
      <c r="A10" s="152" t="s">
        <v>48</v>
      </c>
      <c r="B10" s="169" t="s">
        <v>180</v>
      </c>
      <c r="C10" s="169" t="s">
        <v>194</v>
      </c>
      <c r="D10" s="169" t="s">
        <v>195</v>
      </c>
      <c r="E10" s="169" t="s">
        <v>196</v>
      </c>
      <c r="F10" s="169" t="s">
        <v>4</v>
      </c>
      <c r="G10" s="170"/>
      <c r="H10" s="169" t="s">
        <v>180</v>
      </c>
      <c r="I10" s="169" t="s">
        <v>194</v>
      </c>
      <c r="J10" s="169" t="s">
        <v>195</v>
      </c>
      <c r="K10" s="169" t="s">
        <v>196</v>
      </c>
      <c r="L10" s="169" t="s">
        <v>4</v>
      </c>
    </row>
    <row r="11" spans="1:13" ht="15" customHeight="1">
      <c r="A11" s="171"/>
      <c r="B11" s="172"/>
      <c r="C11" s="172"/>
      <c r="D11" s="172"/>
      <c r="E11" s="172"/>
      <c r="F11" s="172"/>
      <c r="G11" s="173"/>
      <c r="H11" s="172"/>
      <c r="I11" s="172"/>
      <c r="J11" s="172"/>
      <c r="K11" s="172"/>
      <c r="L11" s="172"/>
    </row>
    <row r="12" spans="1:13">
      <c r="A12" s="166">
        <v>2000</v>
      </c>
      <c r="B12" s="174">
        <v>4.0999999999999996</v>
      </c>
      <c r="C12" s="174">
        <v>3.4</v>
      </c>
      <c r="D12" s="174">
        <v>8.4</v>
      </c>
      <c r="E12" s="174">
        <v>15.9</v>
      </c>
      <c r="F12" s="174">
        <v>20.6</v>
      </c>
      <c r="H12" s="174">
        <v>4.0999999999999996</v>
      </c>
      <c r="I12" s="174">
        <v>3.4</v>
      </c>
      <c r="J12" s="174">
        <v>8.4</v>
      </c>
      <c r="K12" s="174">
        <v>15.9</v>
      </c>
      <c r="L12" s="174">
        <v>20.6</v>
      </c>
    </row>
    <row r="13" spans="1:13">
      <c r="A13" s="166">
        <v>2001</v>
      </c>
      <c r="B13" s="174">
        <v>4.2</v>
      </c>
      <c r="C13" s="174">
        <v>3.6</v>
      </c>
      <c r="D13" s="174">
        <v>8.4</v>
      </c>
      <c r="E13" s="174">
        <v>16.2</v>
      </c>
      <c r="F13" s="174">
        <v>19.5</v>
      </c>
      <c r="H13" s="174">
        <v>4.2</v>
      </c>
      <c r="I13" s="174">
        <v>3.6</v>
      </c>
      <c r="J13" s="174">
        <v>8.4</v>
      </c>
      <c r="K13" s="174">
        <v>16.2</v>
      </c>
      <c r="L13" s="174">
        <v>19.5</v>
      </c>
    </row>
    <row r="14" spans="1:13">
      <c r="A14" s="166">
        <v>2002</v>
      </c>
      <c r="B14" s="174">
        <v>4.3</v>
      </c>
      <c r="C14" s="174">
        <v>3.8</v>
      </c>
      <c r="D14" s="174">
        <v>9.4</v>
      </c>
      <c r="E14" s="174">
        <v>17.5</v>
      </c>
      <c r="F14" s="174">
        <v>17.600000000000001</v>
      </c>
      <c r="H14" s="174">
        <v>4.3</v>
      </c>
      <c r="I14" s="174">
        <v>3.8</v>
      </c>
      <c r="J14" s="174">
        <v>9.4</v>
      </c>
      <c r="K14" s="174">
        <v>17.5</v>
      </c>
      <c r="L14" s="174">
        <v>17.600000000000001</v>
      </c>
    </row>
    <row r="15" spans="1:13">
      <c r="A15" s="166">
        <v>2003</v>
      </c>
      <c r="B15" s="174">
        <v>4.3</v>
      </c>
      <c r="C15" s="174">
        <v>4</v>
      </c>
      <c r="D15" s="174">
        <v>10</v>
      </c>
      <c r="E15" s="174">
        <v>18.3</v>
      </c>
      <c r="F15" s="174">
        <v>16.2</v>
      </c>
      <c r="H15" s="174">
        <v>4.3</v>
      </c>
      <c r="I15" s="174">
        <v>4</v>
      </c>
      <c r="J15" s="174">
        <v>10</v>
      </c>
      <c r="K15" s="174">
        <v>18.3</v>
      </c>
      <c r="L15" s="174">
        <v>16.2</v>
      </c>
    </row>
    <row r="16" spans="1:13">
      <c r="A16" s="166">
        <v>2004</v>
      </c>
      <c r="B16" s="174">
        <v>4.2</v>
      </c>
      <c r="C16" s="174">
        <v>4.0999999999999996</v>
      </c>
      <c r="D16" s="174">
        <v>10</v>
      </c>
      <c r="E16" s="174">
        <v>18.3</v>
      </c>
      <c r="F16" s="174">
        <v>16.100000000000001</v>
      </c>
      <c r="H16" s="174">
        <v>4.2</v>
      </c>
      <c r="I16" s="174">
        <v>4.0999999999999996</v>
      </c>
      <c r="J16" s="174">
        <v>10</v>
      </c>
      <c r="K16" s="174">
        <v>18.3</v>
      </c>
      <c r="L16" s="174">
        <v>16.100000000000001</v>
      </c>
    </row>
    <row r="17" spans="1:12">
      <c r="A17" s="166">
        <v>2005</v>
      </c>
      <c r="B17" s="174">
        <v>4.2</v>
      </c>
      <c r="C17" s="174">
        <v>4.0999999999999996</v>
      </c>
      <c r="D17" s="174">
        <v>10.1</v>
      </c>
      <c r="E17" s="174">
        <v>18.399999999999999</v>
      </c>
      <c r="F17" s="174">
        <v>17.3</v>
      </c>
      <c r="H17" s="174">
        <v>4.2</v>
      </c>
      <c r="I17" s="174">
        <v>4.0999999999999996</v>
      </c>
      <c r="J17" s="174">
        <v>10.1</v>
      </c>
      <c r="K17" s="174">
        <v>18.399999999999999</v>
      </c>
      <c r="L17" s="174">
        <v>17.3</v>
      </c>
    </row>
    <row r="18" spans="1:12">
      <c r="A18" s="166">
        <v>2006</v>
      </c>
      <c r="B18" s="174">
        <v>4.0999999999999996</v>
      </c>
      <c r="C18" s="174">
        <v>4.2</v>
      </c>
      <c r="D18" s="174">
        <v>10.1</v>
      </c>
      <c r="E18" s="174">
        <v>18.399999999999999</v>
      </c>
      <c r="F18" s="174">
        <v>18.2</v>
      </c>
      <c r="H18" s="174">
        <v>4.0999999999999996</v>
      </c>
      <c r="I18" s="174">
        <v>4.2</v>
      </c>
      <c r="J18" s="174">
        <v>10.1</v>
      </c>
      <c r="K18" s="174">
        <v>18.399999999999999</v>
      </c>
      <c r="L18" s="174">
        <v>18.2</v>
      </c>
    </row>
    <row r="19" spans="1:12">
      <c r="A19" s="166">
        <v>2007</v>
      </c>
      <c r="B19" s="174">
        <v>4.2</v>
      </c>
      <c r="C19" s="174">
        <v>4.5</v>
      </c>
      <c r="D19" s="174">
        <v>9.1999999999999993</v>
      </c>
      <c r="E19" s="174">
        <v>17.899999999999999</v>
      </c>
      <c r="F19" s="174">
        <v>18.5</v>
      </c>
      <c r="H19" s="174">
        <v>4.2</v>
      </c>
      <c r="I19" s="174">
        <v>4.5</v>
      </c>
      <c r="J19" s="174">
        <v>9.1999999999999993</v>
      </c>
      <c r="K19" s="174">
        <v>17.899999999999999</v>
      </c>
      <c r="L19" s="174">
        <v>18.5</v>
      </c>
    </row>
    <row r="20" spans="1:12">
      <c r="A20" s="166">
        <v>2008</v>
      </c>
      <c r="B20" s="174">
        <v>4.3</v>
      </c>
      <c r="C20" s="174">
        <v>4.5999999999999996</v>
      </c>
      <c r="D20" s="174">
        <v>10.1</v>
      </c>
      <c r="E20" s="174">
        <v>19</v>
      </c>
      <c r="F20" s="174">
        <v>17.5</v>
      </c>
      <c r="H20" s="174">
        <v>4.3</v>
      </c>
      <c r="I20" s="174">
        <v>4.5999999999999996</v>
      </c>
      <c r="J20" s="174">
        <v>10.1</v>
      </c>
      <c r="K20" s="174">
        <v>19</v>
      </c>
      <c r="L20" s="174">
        <v>17.5</v>
      </c>
    </row>
    <row r="21" spans="1:12">
      <c r="A21" s="166">
        <v>2009</v>
      </c>
      <c r="B21" s="174">
        <v>4.8</v>
      </c>
      <c r="C21" s="174">
        <v>5.3</v>
      </c>
      <c r="D21" s="174">
        <v>13.5</v>
      </c>
      <c r="E21" s="174">
        <v>23.6</v>
      </c>
      <c r="F21" s="174">
        <v>14.9</v>
      </c>
      <c r="H21" s="174">
        <v>4.8</v>
      </c>
      <c r="I21" s="174">
        <v>5.3</v>
      </c>
      <c r="J21" s="174">
        <v>13.5</v>
      </c>
      <c r="K21" s="174">
        <v>23.6</v>
      </c>
      <c r="L21" s="174">
        <v>14.9</v>
      </c>
    </row>
    <row r="22" spans="1:12">
      <c r="A22" s="166">
        <v>2010</v>
      </c>
      <c r="B22" s="174">
        <v>4.8</v>
      </c>
      <c r="C22" s="174">
        <v>5.5</v>
      </c>
      <c r="D22" s="174">
        <v>12.2</v>
      </c>
      <c r="E22" s="174">
        <v>22.5</v>
      </c>
      <c r="F22" s="174">
        <v>14.9</v>
      </c>
      <c r="H22" s="174">
        <v>4.8</v>
      </c>
      <c r="I22" s="174">
        <v>5.5</v>
      </c>
      <c r="J22" s="174">
        <v>12.2</v>
      </c>
      <c r="K22" s="174">
        <v>22.5</v>
      </c>
      <c r="L22" s="174">
        <v>14.9</v>
      </c>
    </row>
    <row r="23" spans="1:12">
      <c r="A23" s="166">
        <v>2011</v>
      </c>
      <c r="B23" s="174">
        <v>4.8</v>
      </c>
      <c r="C23" s="174">
        <v>5.6</v>
      </c>
      <c r="D23" s="174">
        <v>12.3</v>
      </c>
      <c r="E23" s="174">
        <v>22.7</v>
      </c>
      <c r="F23" s="174">
        <v>14.8</v>
      </c>
      <c r="H23" s="174">
        <v>4.8</v>
      </c>
      <c r="I23" s="174">
        <v>5.6</v>
      </c>
      <c r="J23" s="174">
        <v>12.3</v>
      </c>
      <c r="K23" s="174">
        <v>22.7</v>
      </c>
      <c r="L23" s="174">
        <v>14.8</v>
      </c>
    </row>
    <row r="24" spans="1:12">
      <c r="A24" s="166">
        <v>2012</v>
      </c>
      <c r="B24" s="174">
        <v>4.8</v>
      </c>
      <c r="C24" s="174">
        <v>5.3</v>
      </c>
      <c r="D24" s="174">
        <v>11.4</v>
      </c>
      <c r="E24" s="174">
        <v>21.6</v>
      </c>
      <c r="F24" s="174">
        <v>16.3</v>
      </c>
      <c r="H24" s="174">
        <v>4.8</v>
      </c>
      <c r="I24" s="174">
        <v>5.4</v>
      </c>
      <c r="J24" s="174">
        <v>11.5</v>
      </c>
      <c r="K24" s="174">
        <v>21.7</v>
      </c>
      <c r="L24" s="174">
        <v>16.2</v>
      </c>
    </row>
    <row r="25" spans="1:12">
      <c r="A25" s="166">
        <v>2013</v>
      </c>
      <c r="B25" s="174">
        <v>4.9000000000000004</v>
      </c>
      <c r="C25" s="174">
        <v>5.4</v>
      </c>
      <c r="D25" s="174">
        <v>10.8</v>
      </c>
      <c r="E25" s="174">
        <v>21.1</v>
      </c>
      <c r="F25" s="174">
        <v>18.8</v>
      </c>
      <c r="H25" s="174">
        <v>4.9000000000000004</v>
      </c>
      <c r="I25" s="174">
        <v>5.5</v>
      </c>
      <c r="J25" s="174">
        <v>10.8</v>
      </c>
      <c r="K25" s="174">
        <v>21.2</v>
      </c>
      <c r="L25" s="174">
        <v>17</v>
      </c>
    </row>
    <row r="26" spans="1:12">
      <c r="A26" s="166">
        <v>2014</v>
      </c>
      <c r="B26" s="174">
        <v>4.9000000000000004</v>
      </c>
      <c r="C26" s="174">
        <v>5.7</v>
      </c>
      <c r="D26" s="174">
        <v>10.1</v>
      </c>
      <c r="E26" s="174">
        <v>20.6</v>
      </c>
      <c r="F26" s="174">
        <v>19.899999999999999</v>
      </c>
      <c r="H26" s="174">
        <v>4.9000000000000004</v>
      </c>
      <c r="I26" s="174">
        <v>5.8</v>
      </c>
      <c r="J26" s="174">
        <v>10.1</v>
      </c>
      <c r="K26" s="174">
        <v>20.8</v>
      </c>
      <c r="L26" s="174">
        <v>17.5</v>
      </c>
    </row>
    <row r="27" spans="1:12">
      <c r="A27" s="166">
        <v>2015</v>
      </c>
      <c r="B27" s="174">
        <v>4.9000000000000004</v>
      </c>
      <c r="C27" s="174">
        <v>5.9</v>
      </c>
      <c r="D27" s="174">
        <v>9.6999999999999993</v>
      </c>
      <c r="E27" s="174">
        <v>20.399999999999999</v>
      </c>
      <c r="F27" s="174">
        <v>20</v>
      </c>
      <c r="H27" s="174">
        <v>4.9000000000000004</v>
      </c>
      <c r="I27" s="174">
        <v>6.1</v>
      </c>
      <c r="J27" s="174">
        <v>9.6999999999999993</v>
      </c>
      <c r="K27" s="174">
        <v>20.7</v>
      </c>
      <c r="L27" s="174">
        <v>17.600000000000001</v>
      </c>
    </row>
    <row r="28" spans="1:12">
      <c r="A28" s="166">
        <v>2016</v>
      </c>
      <c r="B28" s="174">
        <v>4.9000000000000004</v>
      </c>
      <c r="C28" s="174">
        <v>6.2</v>
      </c>
      <c r="D28" s="174">
        <v>9.4</v>
      </c>
      <c r="E28" s="174">
        <v>20.5</v>
      </c>
      <c r="F28" s="174">
        <v>20</v>
      </c>
      <c r="H28" s="174">
        <v>4.9000000000000004</v>
      </c>
      <c r="I28" s="174">
        <v>6.3</v>
      </c>
      <c r="J28" s="174">
        <v>9.6</v>
      </c>
      <c r="K28" s="174">
        <v>20.8</v>
      </c>
      <c r="L28" s="174">
        <v>17.600000000000001</v>
      </c>
    </row>
    <row r="29" spans="1:12">
      <c r="A29" s="166">
        <v>2017</v>
      </c>
      <c r="B29" s="174">
        <v>5</v>
      </c>
      <c r="C29" s="174">
        <v>6.3</v>
      </c>
      <c r="D29" s="174">
        <v>9</v>
      </c>
      <c r="E29" s="174">
        <v>20.3</v>
      </c>
      <c r="F29" s="174">
        <v>20.3</v>
      </c>
      <c r="H29" s="174">
        <v>5</v>
      </c>
      <c r="I29" s="174">
        <v>6.5</v>
      </c>
      <c r="J29" s="174">
        <v>9.4</v>
      </c>
      <c r="K29" s="174">
        <v>20.8</v>
      </c>
      <c r="L29" s="174">
        <v>18</v>
      </c>
    </row>
    <row r="30" spans="1:12">
      <c r="A30" s="166">
        <v>2018</v>
      </c>
      <c r="B30" s="174">
        <v>5.0999999999999996</v>
      </c>
      <c r="C30" s="174">
        <v>6.3</v>
      </c>
      <c r="D30" s="174">
        <v>8.6999999999999993</v>
      </c>
      <c r="E30" s="174">
        <v>20.100000000000001</v>
      </c>
      <c r="F30" s="174">
        <v>20.399999999999999</v>
      </c>
      <c r="H30" s="174">
        <v>5.0999999999999996</v>
      </c>
      <c r="I30" s="174">
        <v>6.6</v>
      </c>
      <c r="J30" s="174">
        <v>9.1999999999999993</v>
      </c>
      <c r="K30" s="174">
        <v>20.7</v>
      </c>
      <c r="L30" s="174">
        <v>18.100000000000001</v>
      </c>
    </row>
    <row r="31" spans="1:12">
      <c r="A31" s="166">
        <v>2019</v>
      </c>
      <c r="B31" s="174">
        <v>5.0999999999999996</v>
      </c>
      <c r="C31" s="174">
        <v>6.5</v>
      </c>
      <c r="D31" s="174">
        <v>8.6</v>
      </c>
      <c r="E31" s="174">
        <v>20.3</v>
      </c>
      <c r="F31" s="174">
        <v>20.5</v>
      </c>
      <c r="H31" s="174">
        <v>5.0999999999999996</v>
      </c>
      <c r="I31" s="174">
        <v>6.7</v>
      </c>
      <c r="J31" s="174">
        <v>9.1999999999999993</v>
      </c>
      <c r="K31" s="174">
        <v>21.1</v>
      </c>
      <c r="L31" s="174">
        <v>18.2</v>
      </c>
    </row>
    <row r="32" spans="1:12">
      <c r="A32" s="166">
        <v>2020</v>
      </c>
      <c r="B32" s="174">
        <v>5.2</v>
      </c>
      <c r="C32" s="174">
        <v>6.7</v>
      </c>
      <c r="D32" s="174">
        <v>8.5</v>
      </c>
      <c r="E32" s="174">
        <v>20.399999999999999</v>
      </c>
      <c r="F32" s="174">
        <v>20.6</v>
      </c>
      <c r="H32" s="174">
        <v>5.2</v>
      </c>
      <c r="I32" s="174">
        <v>6.9</v>
      </c>
      <c r="J32" s="174">
        <v>9.1</v>
      </c>
      <c r="K32" s="174">
        <v>21.3</v>
      </c>
      <c r="L32" s="174">
        <v>18.3</v>
      </c>
    </row>
    <row r="33" spans="1:12">
      <c r="A33" s="166">
        <v>2021</v>
      </c>
      <c r="B33" s="174">
        <v>5.3</v>
      </c>
      <c r="C33" s="174">
        <v>6.9</v>
      </c>
      <c r="D33" s="174">
        <v>8.3000000000000007</v>
      </c>
      <c r="E33" s="174">
        <v>20.5</v>
      </c>
      <c r="F33" s="174">
        <v>20.8</v>
      </c>
      <c r="H33" s="174">
        <v>5.3</v>
      </c>
      <c r="I33" s="174">
        <v>7.1</v>
      </c>
      <c r="J33" s="174">
        <v>9.1</v>
      </c>
      <c r="K33" s="174">
        <v>21.5</v>
      </c>
      <c r="L33" s="174">
        <v>18.399999999999999</v>
      </c>
    </row>
    <row r="34" spans="1:12">
      <c r="A34" s="166">
        <v>2022</v>
      </c>
      <c r="B34" s="174">
        <v>5.4</v>
      </c>
      <c r="C34" s="174">
        <v>7</v>
      </c>
      <c r="D34" s="174">
        <v>8.1999999999999993</v>
      </c>
      <c r="E34" s="174">
        <v>20.7</v>
      </c>
      <c r="F34" s="174">
        <v>21</v>
      </c>
      <c r="H34" s="174">
        <v>5.4</v>
      </c>
      <c r="I34" s="174">
        <v>7.4</v>
      </c>
      <c r="J34" s="174">
        <v>9</v>
      </c>
      <c r="K34" s="174">
        <v>21.8</v>
      </c>
      <c r="L34" s="174">
        <v>18.399999999999999</v>
      </c>
    </row>
    <row r="35" spans="1:12">
      <c r="A35" s="166">
        <v>2023</v>
      </c>
      <c r="B35" s="174">
        <v>5.5</v>
      </c>
      <c r="C35" s="174">
        <v>7.2</v>
      </c>
      <c r="D35" s="174">
        <v>8.1999999999999993</v>
      </c>
      <c r="E35" s="174">
        <v>20.9</v>
      </c>
      <c r="F35" s="174">
        <v>21.1</v>
      </c>
      <c r="H35" s="174">
        <v>5.5</v>
      </c>
      <c r="I35" s="174">
        <v>7.6</v>
      </c>
      <c r="J35" s="174">
        <v>9</v>
      </c>
      <c r="K35" s="174">
        <v>22</v>
      </c>
      <c r="L35" s="174">
        <v>18.399999999999999</v>
      </c>
    </row>
    <row r="36" spans="1:12">
      <c r="A36" s="166">
        <v>2024</v>
      </c>
      <c r="B36" s="174">
        <v>5.6</v>
      </c>
      <c r="C36" s="174">
        <v>7.4</v>
      </c>
      <c r="D36" s="174">
        <v>8.1999999999999993</v>
      </c>
      <c r="E36" s="174">
        <v>21.1</v>
      </c>
      <c r="F36" s="174">
        <v>21.3</v>
      </c>
      <c r="H36" s="174">
        <v>5.6</v>
      </c>
      <c r="I36" s="174">
        <v>7.8</v>
      </c>
      <c r="J36" s="174">
        <v>8.9</v>
      </c>
      <c r="K36" s="174">
        <v>22.3</v>
      </c>
      <c r="L36" s="174">
        <v>18.399999999999999</v>
      </c>
    </row>
    <row r="37" spans="1:12">
      <c r="A37" s="166">
        <v>2025</v>
      </c>
      <c r="B37" s="174">
        <v>5.7</v>
      </c>
      <c r="C37" s="174">
        <v>7.5</v>
      </c>
      <c r="D37" s="174">
        <v>8.1999999999999993</v>
      </c>
      <c r="E37" s="174">
        <v>21.4</v>
      </c>
      <c r="F37" s="174">
        <v>21.4</v>
      </c>
      <c r="H37" s="174">
        <v>5.7</v>
      </c>
      <c r="I37" s="174">
        <v>8</v>
      </c>
      <c r="J37" s="174">
        <v>8.9</v>
      </c>
      <c r="K37" s="174">
        <v>22.6</v>
      </c>
      <c r="L37" s="174">
        <v>18.399999999999999</v>
      </c>
    </row>
    <row r="38" spans="1:12">
      <c r="A38" s="166">
        <v>2026</v>
      </c>
      <c r="B38" s="174">
        <v>5.7</v>
      </c>
      <c r="C38" s="174">
        <v>7.7</v>
      </c>
      <c r="D38" s="174">
        <v>8.1</v>
      </c>
      <c r="E38" s="174">
        <v>21.6</v>
      </c>
      <c r="F38" s="174">
        <v>21.6</v>
      </c>
      <c r="H38" s="174">
        <v>5.7</v>
      </c>
      <c r="I38" s="174">
        <v>8.3000000000000007</v>
      </c>
      <c r="J38" s="174">
        <v>8.9</v>
      </c>
      <c r="K38" s="174">
        <v>22.9</v>
      </c>
      <c r="L38" s="174">
        <v>18.399999999999999</v>
      </c>
    </row>
    <row r="39" spans="1:12">
      <c r="A39" s="166">
        <v>2027</v>
      </c>
      <c r="B39" s="174">
        <v>5.8</v>
      </c>
      <c r="C39" s="174">
        <v>7.9</v>
      </c>
      <c r="D39" s="174">
        <v>8.1</v>
      </c>
      <c r="E39" s="174">
        <v>21.8</v>
      </c>
      <c r="F39" s="174">
        <v>21.8</v>
      </c>
      <c r="H39" s="174">
        <v>5.8</v>
      </c>
      <c r="I39" s="174">
        <v>8.5</v>
      </c>
      <c r="J39" s="174">
        <v>8.8000000000000007</v>
      </c>
      <c r="K39" s="174">
        <v>23.1</v>
      </c>
      <c r="L39" s="174">
        <v>18.399999999999999</v>
      </c>
    </row>
    <row r="40" spans="1:12">
      <c r="A40" s="166">
        <v>2028</v>
      </c>
      <c r="B40" s="174">
        <v>5.9</v>
      </c>
      <c r="C40" s="174">
        <v>8</v>
      </c>
      <c r="D40" s="174">
        <v>8.1</v>
      </c>
      <c r="E40" s="174">
        <v>22</v>
      </c>
      <c r="F40" s="174">
        <v>22</v>
      </c>
      <c r="H40" s="174">
        <v>5.9</v>
      </c>
      <c r="I40" s="174">
        <v>8.6999999999999993</v>
      </c>
      <c r="J40" s="174">
        <v>8.8000000000000007</v>
      </c>
      <c r="K40" s="174">
        <v>23.4</v>
      </c>
      <c r="L40" s="174">
        <v>18.399999999999999</v>
      </c>
    </row>
    <row r="41" spans="1:12">
      <c r="A41" s="166">
        <v>2029</v>
      </c>
      <c r="B41" s="174">
        <v>5.9</v>
      </c>
      <c r="C41" s="174">
        <v>8.1999999999999993</v>
      </c>
      <c r="D41" s="174">
        <v>8</v>
      </c>
      <c r="E41" s="174">
        <v>22.2</v>
      </c>
      <c r="F41" s="174">
        <v>22.1</v>
      </c>
      <c r="H41" s="174">
        <v>5.9</v>
      </c>
      <c r="I41" s="174">
        <v>9</v>
      </c>
      <c r="J41" s="174">
        <v>8.8000000000000007</v>
      </c>
      <c r="K41" s="174">
        <v>23.7</v>
      </c>
      <c r="L41" s="174">
        <v>18.399999999999999</v>
      </c>
    </row>
    <row r="42" spans="1:12">
      <c r="A42" s="166">
        <v>2030</v>
      </c>
      <c r="B42" s="174">
        <v>6</v>
      </c>
      <c r="C42" s="174">
        <v>8.4</v>
      </c>
      <c r="D42" s="174">
        <v>8</v>
      </c>
      <c r="E42" s="174">
        <v>22.4</v>
      </c>
      <c r="F42" s="174">
        <v>22.3</v>
      </c>
      <c r="H42" s="174">
        <v>6</v>
      </c>
      <c r="I42" s="174">
        <v>9.1999999999999993</v>
      </c>
      <c r="J42" s="174">
        <v>8.6999999999999993</v>
      </c>
      <c r="K42" s="174">
        <v>23.9</v>
      </c>
      <c r="L42" s="174">
        <v>18.399999999999999</v>
      </c>
    </row>
    <row r="43" spans="1:12">
      <c r="A43" s="166">
        <v>2031</v>
      </c>
      <c r="B43" s="174">
        <v>6</v>
      </c>
      <c r="C43" s="174">
        <v>8.6</v>
      </c>
      <c r="D43" s="174">
        <v>8</v>
      </c>
      <c r="E43" s="174">
        <v>22.6</v>
      </c>
      <c r="F43" s="174">
        <v>22.5</v>
      </c>
      <c r="H43" s="174">
        <v>6</v>
      </c>
      <c r="I43" s="174">
        <v>9.5</v>
      </c>
      <c r="J43" s="174">
        <v>8.6999999999999993</v>
      </c>
      <c r="K43" s="174">
        <v>24.1</v>
      </c>
      <c r="L43" s="174">
        <v>18.399999999999999</v>
      </c>
    </row>
    <row r="44" spans="1:12">
      <c r="A44" s="166">
        <v>2032</v>
      </c>
      <c r="B44" s="174">
        <v>6</v>
      </c>
      <c r="C44" s="174">
        <v>8.8000000000000007</v>
      </c>
      <c r="D44" s="174">
        <v>7.9</v>
      </c>
      <c r="E44" s="174">
        <v>22.8</v>
      </c>
      <c r="F44" s="174">
        <v>22.7</v>
      </c>
      <c r="H44" s="174">
        <v>6</v>
      </c>
      <c r="I44" s="174">
        <v>9.6999999999999993</v>
      </c>
      <c r="J44" s="174">
        <v>8.6</v>
      </c>
      <c r="K44" s="174">
        <v>24.4</v>
      </c>
      <c r="L44" s="174">
        <v>18.399999999999999</v>
      </c>
    </row>
    <row r="45" spans="1:12">
      <c r="A45" s="166">
        <v>2033</v>
      </c>
      <c r="B45" s="174">
        <v>6.1</v>
      </c>
      <c r="C45" s="174">
        <v>9</v>
      </c>
      <c r="D45" s="174">
        <v>7.9</v>
      </c>
      <c r="E45" s="174">
        <v>23</v>
      </c>
      <c r="F45" s="174">
        <v>22.9</v>
      </c>
      <c r="H45" s="174">
        <v>6.1</v>
      </c>
      <c r="I45" s="174">
        <v>9.9</v>
      </c>
      <c r="J45" s="174">
        <v>8.6</v>
      </c>
      <c r="K45" s="174">
        <v>24.6</v>
      </c>
      <c r="L45" s="174">
        <v>18.399999999999999</v>
      </c>
    </row>
    <row r="46" spans="1:12">
      <c r="A46" s="166">
        <v>2034</v>
      </c>
      <c r="B46" s="174">
        <v>6.1</v>
      </c>
      <c r="C46" s="174">
        <v>9.1999999999999993</v>
      </c>
      <c r="D46" s="174">
        <v>7.9</v>
      </c>
      <c r="E46" s="174">
        <v>23.1</v>
      </c>
      <c r="F46" s="174">
        <v>23.1</v>
      </c>
      <c r="H46" s="174">
        <v>6.1</v>
      </c>
      <c r="I46" s="174">
        <v>10.1</v>
      </c>
      <c r="J46" s="174">
        <v>8.6</v>
      </c>
      <c r="K46" s="174">
        <v>24.8</v>
      </c>
      <c r="L46" s="174">
        <v>18.399999999999999</v>
      </c>
    </row>
    <row r="47" spans="1:12">
      <c r="A47" s="175">
        <v>2035</v>
      </c>
      <c r="B47" s="176">
        <v>6.1</v>
      </c>
      <c r="C47" s="176">
        <v>9.4</v>
      </c>
      <c r="D47" s="176">
        <v>7.8</v>
      </c>
      <c r="E47" s="176">
        <v>23.3</v>
      </c>
      <c r="F47" s="176">
        <v>23.2</v>
      </c>
      <c r="G47" s="177"/>
      <c r="H47" s="176">
        <v>6.1</v>
      </c>
      <c r="I47" s="176">
        <v>10.3</v>
      </c>
      <c r="J47" s="176">
        <v>8.5</v>
      </c>
      <c r="K47" s="176">
        <v>25</v>
      </c>
      <c r="L47" s="176">
        <v>18.399999999999999</v>
      </c>
    </row>
    <row r="49" spans="5:6">
      <c r="E49" s="173" t="s">
        <v>214</v>
      </c>
      <c r="F49" s="178">
        <f>(F47/F33) ^ (1/14) - 1</f>
        <v>7.8304482765232386E-3</v>
      </c>
    </row>
  </sheetData>
  <mergeCells count="5">
    <mergeCell ref="A4:E4"/>
    <mergeCell ref="A6:I6"/>
    <mergeCell ref="A7:D7"/>
    <mergeCell ref="B9:F9"/>
    <mergeCell ref="H9:L9"/>
  </mergeCells>
  <hyperlinks>
    <hyperlink ref="A4" r:id="rId1" display="http://www.cbo.gov/doc.cfm?index=12212"/>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2:M99"/>
  <sheetViews>
    <sheetView zoomScale="125" zoomScaleNormal="125" zoomScalePageLayoutView="125" workbookViewId="0">
      <pane xSplit="1" ySplit="10" topLeftCell="B24" activePane="bottomRight" state="frozen"/>
      <selection pane="topRight" activeCell="B1" sqref="B1"/>
      <selection pane="bottomLeft" activeCell="A11" sqref="A11"/>
      <selection pane="bottomRight" activeCell="I12" sqref="I12:I36"/>
    </sheetView>
  </sheetViews>
  <sheetFormatPr baseColWidth="10" defaultColWidth="8.83203125" defaultRowHeight="14" x14ac:dyDescent="0"/>
  <cols>
    <col min="1" max="1" width="8.1640625" style="150" customWidth="1"/>
    <col min="2" max="2" width="12.6640625" style="147" customWidth="1"/>
    <col min="3" max="3" width="10.83203125" style="147" customWidth="1"/>
    <col min="4" max="6" width="12.6640625" style="147" customWidth="1"/>
    <col min="7" max="7" width="10.1640625" style="147" customWidth="1"/>
    <col min="8" max="8" width="10" style="147" customWidth="1"/>
    <col min="9" max="9" width="9.5" style="147" customWidth="1"/>
    <col min="10" max="10" width="3.5" style="147" customWidth="1"/>
    <col min="11" max="11" width="16.83203125" style="147" customWidth="1"/>
    <col min="12" max="16384" width="8.83203125" style="147"/>
  </cols>
  <sheetData>
    <row r="2" spans="1:13">
      <c r="A2" s="237" t="s">
        <v>177</v>
      </c>
      <c r="B2" s="237"/>
      <c r="C2" s="237"/>
    </row>
    <row r="4" spans="1:13">
      <c r="A4" s="236" t="s">
        <v>46</v>
      </c>
      <c r="B4" s="237"/>
      <c r="C4" s="237"/>
      <c r="D4" s="237"/>
    </row>
    <row r="5" spans="1:13">
      <c r="A5" s="148"/>
    </row>
    <row r="6" spans="1:13">
      <c r="A6" s="238" t="s">
        <v>178</v>
      </c>
      <c r="B6" s="237"/>
      <c r="C6" s="237"/>
      <c r="D6" s="237"/>
      <c r="E6" s="237"/>
    </row>
    <row r="7" spans="1:13">
      <c r="A7" s="243" t="s">
        <v>179</v>
      </c>
      <c r="B7" s="237"/>
      <c r="C7" s="237"/>
      <c r="D7" s="237"/>
    </row>
    <row r="8" spans="1:13">
      <c r="A8" s="149"/>
    </row>
    <row r="9" spans="1:13">
      <c r="C9" s="240" t="s">
        <v>14</v>
      </c>
      <c r="D9" s="240"/>
      <c r="E9" s="240"/>
      <c r="F9" s="240"/>
      <c r="G9" s="240"/>
      <c r="H9" s="240"/>
      <c r="K9" s="151" t="s">
        <v>34</v>
      </c>
    </row>
    <row r="10" spans="1:13" ht="79.5" customHeight="1">
      <c r="A10" s="152" t="s">
        <v>48</v>
      </c>
      <c r="B10" s="153" t="s">
        <v>4</v>
      </c>
      <c r="C10" s="152" t="s">
        <v>180</v>
      </c>
      <c r="D10" s="152" t="s">
        <v>181</v>
      </c>
      <c r="E10" s="152" t="s">
        <v>182</v>
      </c>
      <c r="F10" s="152" t="s">
        <v>183</v>
      </c>
      <c r="G10" s="152" t="s">
        <v>184</v>
      </c>
      <c r="H10" s="152" t="s">
        <v>185</v>
      </c>
      <c r="I10" s="153" t="s">
        <v>186</v>
      </c>
      <c r="J10" s="153"/>
      <c r="K10" s="152" t="s">
        <v>187</v>
      </c>
      <c r="M10" s="154"/>
    </row>
    <row r="11" spans="1:13">
      <c r="A11" s="155"/>
      <c r="B11" s="156"/>
      <c r="C11" s="156"/>
      <c r="D11" s="156"/>
      <c r="E11" s="156"/>
      <c r="F11" s="156"/>
      <c r="G11" s="156"/>
      <c r="H11" s="156"/>
      <c r="I11" s="155"/>
      <c r="K11" s="156"/>
      <c r="M11" s="157"/>
    </row>
    <row r="12" spans="1:13">
      <c r="A12" s="155">
        <v>2011</v>
      </c>
      <c r="B12" s="156">
        <v>14.8</v>
      </c>
      <c r="C12" s="156">
        <v>4.8</v>
      </c>
      <c r="D12" s="156">
        <v>5.6</v>
      </c>
      <c r="E12" s="156">
        <v>12.3</v>
      </c>
      <c r="F12" s="156">
        <v>22.7</v>
      </c>
      <c r="G12" s="156">
        <v>1.4</v>
      </c>
      <c r="H12" s="156">
        <v>24.1</v>
      </c>
      <c r="I12" s="155">
        <v>69</v>
      </c>
      <c r="K12" s="156">
        <v>-0.5</v>
      </c>
      <c r="M12" s="157"/>
    </row>
    <row r="13" spans="1:13">
      <c r="A13" s="155">
        <v>2012</v>
      </c>
      <c r="B13" s="156">
        <v>16.3</v>
      </c>
      <c r="C13" s="156">
        <v>4.8</v>
      </c>
      <c r="D13" s="156">
        <v>5.3</v>
      </c>
      <c r="E13" s="156">
        <v>11.4</v>
      </c>
      <c r="F13" s="156">
        <v>21.6</v>
      </c>
      <c r="G13" s="156">
        <v>1.6</v>
      </c>
      <c r="H13" s="156">
        <v>23.2</v>
      </c>
      <c r="I13" s="155">
        <v>73</v>
      </c>
      <c r="K13" s="156">
        <v>-0.5</v>
      </c>
      <c r="M13" s="158"/>
    </row>
    <row r="14" spans="1:13">
      <c r="A14" s="155">
        <v>2013</v>
      </c>
      <c r="B14" s="156">
        <v>18.8</v>
      </c>
      <c r="C14" s="156">
        <v>4.9000000000000004</v>
      </c>
      <c r="D14" s="156">
        <v>5.4</v>
      </c>
      <c r="E14" s="156">
        <v>10.8</v>
      </c>
      <c r="F14" s="156">
        <v>21.1</v>
      </c>
      <c r="G14" s="156">
        <v>2</v>
      </c>
      <c r="H14" s="156">
        <v>23</v>
      </c>
      <c r="I14" s="155">
        <v>75</v>
      </c>
      <c r="K14" s="156">
        <v>-0.5</v>
      </c>
      <c r="M14" s="158"/>
    </row>
    <row r="15" spans="1:13">
      <c r="A15" s="155">
        <v>2014</v>
      </c>
      <c r="B15" s="156">
        <v>19.899999999999999</v>
      </c>
      <c r="C15" s="156">
        <v>4.9000000000000004</v>
      </c>
      <c r="D15" s="156">
        <v>5.7</v>
      </c>
      <c r="E15" s="156">
        <v>10.1</v>
      </c>
      <c r="F15" s="156">
        <v>20.6</v>
      </c>
      <c r="G15" s="156">
        <v>2.2999999999999998</v>
      </c>
      <c r="H15" s="156">
        <v>22.9</v>
      </c>
      <c r="I15" s="155">
        <v>75</v>
      </c>
      <c r="K15" s="156">
        <v>-0.5</v>
      </c>
      <c r="M15" s="158"/>
    </row>
    <row r="16" spans="1:13">
      <c r="A16" s="155">
        <v>2015</v>
      </c>
      <c r="B16" s="156">
        <v>20</v>
      </c>
      <c r="C16" s="156">
        <v>4.9000000000000004</v>
      </c>
      <c r="D16" s="156">
        <v>5.9</v>
      </c>
      <c r="E16" s="156">
        <v>9.6999999999999993</v>
      </c>
      <c r="F16" s="156">
        <v>20.399999999999999</v>
      </c>
      <c r="G16" s="156">
        <v>2.5</v>
      </c>
      <c r="H16" s="156">
        <v>23</v>
      </c>
      <c r="I16" s="155">
        <v>74</v>
      </c>
      <c r="K16" s="156">
        <v>-0.5</v>
      </c>
      <c r="M16" s="158"/>
    </row>
    <row r="17" spans="1:13">
      <c r="A17" s="155">
        <v>2016</v>
      </c>
      <c r="B17" s="156">
        <v>20</v>
      </c>
      <c r="C17" s="156">
        <v>4.9000000000000004</v>
      </c>
      <c r="D17" s="156">
        <v>6.2</v>
      </c>
      <c r="E17" s="156">
        <v>9.4</v>
      </c>
      <c r="F17" s="156">
        <v>20.5</v>
      </c>
      <c r="G17" s="156">
        <v>2.8</v>
      </c>
      <c r="H17" s="156">
        <v>23.3</v>
      </c>
      <c r="I17" s="155">
        <v>75</v>
      </c>
      <c r="K17" s="156">
        <v>-0.6</v>
      </c>
      <c r="M17" s="158"/>
    </row>
    <row r="18" spans="1:13">
      <c r="A18" s="155">
        <v>2017</v>
      </c>
      <c r="B18" s="156">
        <v>20.3</v>
      </c>
      <c r="C18" s="156">
        <v>5</v>
      </c>
      <c r="D18" s="156">
        <v>6.3</v>
      </c>
      <c r="E18" s="156">
        <v>9</v>
      </c>
      <c r="F18" s="156">
        <v>20.3</v>
      </c>
      <c r="G18" s="156">
        <v>3</v>
      </c>
      <c r="H18" s="156">
        <v>23.3</v>
      </c>
      <c r="I18" s="155">
        <v>75</v>
      </c>
      <c r="K18" s="156">
        <v>-0.6</v>
      </c>
      <c r="M18" s="158"/>
    </row>
    <row r="19" spans="1:13">
      <c r="A19" s="155">
        <v>2018</v>
      </c>
      <c r="B19" s="156">
        <v>20.399999999999999</v>
      </c>
      <c r="C19" s="156">
        <v>5.0999999999999996</v>
      </c>
      <c r="D19" s="156">
        <v>6.3</v>
      </c>
      <c r="E19" s="156">
        <v>8.6999999999999993</v>
      </c>
      <c r="F19" s="156">
        <v>20.100000000000001</v>
      </c>
      <c r="G19" s="156">
        <v>3.1</v>
      </c>
      <c r="H19" s="156">
        <v>23.2</v>
      </c>
      <c r="I19" s="155">
        <v>75</v>
      </c>
      <c r="K19" s="156">
        <v>-0.6</v>
      </c>
      <c r="M19" s="158"/>
    </row>
    <row r="20" spans="1:13">
      <c r="A20" s="155">
        <v>2019</v>
      </c>
      <c r="B20" s="156">
        <v>20.5</v>
      </c>
      <c r="C20" s="156">
        <v>5.0999999999999996</v>
      </c>
      <c r="D20" s="156">
        <v>6.5</v>
      </c>
      <c r="E20" s="156">
        <v>8.6</v>
      </c>
      <c r="F20" s="156">
        <v>20.3</v>
      </c>
      <c r="G20" s="156">
        <v>3.2</v>
      </c>
      <c r="H20" s="156">
        <v>23.6</v>
      </c>
      <c r="I20" s="155">
        <v>75</v>
      </c>
      <c r="K20" s="156">
        <v>-0.6</v>
      </c>
      <c r="M20" s="158"/>
    </row>
    <row r="21" spans="1:13">
      <c r="A21" s="155">
        <v>2020</v>
      </c>
      <c r="B21" s="156">
        <v>20.6</v>
      </c>
      <c r="C21" s="156">
        <v>5.2</v>
      </c>
      <c r="D21" s="156">
        <v>6.7</v>
      </c>
      <c r="E21" s="156">
        <v>8.5</v>
      </c>
      <c r="F21" s="156">
        <v>20.399999999999999</v>
      </c>
      <c r="G21" s="156">
        <v>3.3</v>
      </c>
      <c r="H21" s="156">
        <v>23.7</v>
      </c>
      <c r="I21" s="155">
        <v>75</v>
      </c>
      <c r="K21" s="156">
        <v>-0.6</v>
      </c>
      <c r="M21" s="158"/>
    </row>
    <row r="22" spans="1:13">
      <c r="A22" s="155">
        <v>2021</v>
      </c>
      <c r="B22" s="156">
        <v>20.8</v>
      </c>
      <c r="C22" s="156">
        <v>5.3</v>
      </c>
      <c r="D22" s="156">
        <v>6.9</v>
      </c>
      <c r="E22" s="156">
        <v>8.3000000000000007</v>
      </c>
      <c r="F22" s="156">
        <v>20.5</v>
      </c>
      <c r="G22" s="156">
        <v>3.4</v>
      </c>
      <c r="H22" s="156">
        <v>23.9</v>
      </c>
      <c r="I22" s="155">
        <v>76</v>
      </c>
      <c r="K22" s="156">
        <v>-0.6</v>
      </c>
      <c r="M22" s="158"/>
    </row>
    <row r="23" spans="1:13">
      <c r="A23" s="155">
        <v>2022</v>
      </c>
      <c r="B23" s="156">
        <v>21</v>
      </c>
      <c r="C23" s="156">
        <v>5.4</v>
      </c>
      <c r="D23" s="156">
        <v>7</v>
      </c>
      <c r="E23" s="156">
        <v>8.1999999999999993</v>
      </c>
      <c r="F23" s="156">
        <v>20.7</v>
      </c>
      <c r="G23" s="156">
        <v>3.5</v>
      </c>
      <c r="H23" s="156">
        <v>24.1</v>
      </c>
      <c r="I23" s="155">
        <v>76</v>
      </c>
      <c r="K23" s="156">
        <v>-0.6</v>
      </c>
      <c r="M23" s="158"/>
    </row>
    <row r="24" spans="1:13">
      <c r="A24" s="155">
        <v>2023</v>
      </c>
      <c r="B24" s="156">
        <v>21.1</v>
      </c>
      <c r="C24" s="156">
        <v>5.5</v>
      </c>
      <c r="D24" s="156">
        <v>7.2</v>
      </c>
      <c r="E24" s="156">
        <v>8.1999999999999993</v>
      </c>
      <c r="F24" s="156">
        <v>20.9</v>
      </c>
      <c r="G24" s="156">
        <v>3.5</v>
      </c>
      <c r="H24" s="156">
        <v>24.5</v>
      </c>
      <c r="I24" s="155">
        <v>76</v>
      </c>
      <c r="K24" s="156">
        <v>-0.7</v>
      </c>
      <c r="M24" s="158"/>
    </row>
    <row r="25" spans="1:13">
      <c r="A25" s="155">
        <v>2024</v>
      </c>
      <c r="B25" s="156">
        <v>21.3</v>
      </c>
      <c r="C25" s="156">
        <v>5.6</v>
      </c>
      <c r="D25" s="156">
        <v>7.4</v>
      </c>
      <c r="E25" s="156">
        <v>8.1999999999999993</v>
      </c>
      <c r="F25" s="156">
        <v>21.1</v>
      </c>
      <c r="G25" s="156">
        <v>3.7</v>
      </c>
      <c r="H25" s="156">
        <v>24.8</v>
      </c>
      <c r="I25" s="155">
        <v>76</v>
      </c>
      <c r="K25" s="156">
        <v>-0.7</v>
      </c>
      <c r="M25" s="158"/>
    </row>
    <row r="26" spans="1:13">
      <c r="A26" s="155">
        <v>2025</v>
      </c>
      <c r="B26" s="156">
        <v>21.4</v>
      </c>
      <c r="C26" s="156">
        <v>5.7</v>
      </c>
      <c r="D26" s="156">
        <v>7.5</v>
      </c>
      <c r="E26" s="156">
        <v>8.1999999999999993</v>
      </c>
      <c r="F26" s="156">
        <v>21.4</v>
      </c>
      <c r="G26" s="156">
        <v>3.8</v>
      </c>
      <c r="H26" s="156">
        <v>25.1</v>
      </c>
      <c r="I26" s="155">
        <v>77</v>
      </c>
      <c r="K26" s="156">
        <v>-0.7</v>
      </c>
      <c r="M26" s="158"/>
    </row>
    <row r="27" spans="1:13">
      <c r="A27" s="155">
        <v>2026</v>
      </c>
      <c r="B27" s="156">
        <v>21.6</v>
      </c>
      <c r="C27" s="156">
        <v>5.7</v>
      </c>
      <c r="D27" s="156">
        <v>7.7</v>
      </c>
      <c r="E27" s="156">
        <v>8.1</v>
      </c>
      <c r="F27" s="156">
        <v>21.6</v>
      </c>
      <c r="G27" s="156">
        <v>3.8</v>
      </c>
      <c r="H27" s="156">
        <v>25.4</v>
      </c>
      <c r="I27" s="155">
        <v>78</v>
      </c>
      <c r="K27" s="156">
        <v>-0.7</v>
      </c>
      <c r="M27" s="158"/>
    </row>
    <row r="28" spans="1:13">
      <c r="A28" s="155">
        <v>2027</v>
      </c>
      <c r="B28" s="156">
        <v>21.8</v>
      </c>
      <c r="C28" s="156">
        <v>5.8</v>
      </c>
      <c r="D28" s="156">
        <v>7.9</v>
      </c>
      <c r="E28" s="156">
        <v>8.1</v>
      </c>
      <c r="F28" s="156">
        <v>21.8</v>
      </c>
      <c r="G28" s="156">
        <v>3.9</v>
      </c>
      <c r="H28" s="156">
        <v>25.6</v>
      </c>
      <c r="I28" s="155">
        <v>78</v>
      </c>
      <c r="K28" s="156">
        <v>-0.7</v>
      </c>
      <c r="M28" s="158"/>
    </row>
    <row r="29" spans="1:13">
      <c r="A29" s="155">
        <v>2028</v>
      </c>
      <c r="B29" s="156">
        <v>22</v>
      </c>
      <c r="C29" s="156">
        <v>5.9</v>
      </c>
      <c r="D29" s="156">
        <v>8</v>
      </c>
      <c r="E29" s="156">
        <v>8.1</v>
      </c>
      <c r="F29" s="156">
        <v>22</v>
      </c>
      <c r="G29" s="156">
        <v>3.9</v>
      </c>
      <c r="H29" s="156">
        <v>25.9</v>
      </c>
      <c r="I29" s="155">
        <v>79</v>
      </c>
      <c r="K29" s="156">
        <v>-0.8</v>
      </c>
      <c r="M29" s="158"/>
    </row>
    <row r="30" spans="1:13">
      <c r="A30" s="155">
        <v>2029</v>
      </c>
      <c r="B30" s="156">
        <v>22.1</v>
      </c>
      <c r="C30" s="156">
        <v>5.9</v>
      </c>
      <c r="D30" s="156">
        <v>8.1999999999999993</v>
      </c>
      <c r="E30" s="156">
        <v>8</v>
      </c>
      <c r="F30" s="156">
        <v>22.2</v>
      </c>
      <c r="G30" s="156">
        <v>4</v>
      </c>
      <c r="H30" s="156">
        <v>26.1</v>
      </c>
      <c r="I30" s="155">
        <v>80</v>
      </c>
      <c r="K30" s="156">
        <v>-0.8</v>
      </c>
      <c r="M30" s="158"/>
    </row>
    <row r="31" spans="1:13">
      <c r="A31" s="155">
        <v>2030</v>
      </c>
      <c r="B31" s="156">
        <v>22.3</v>
      </c>
      <c r="C31" s="156">
        <v>6</v>
      </c>
      <c r="D31" s="156">
        <v>8.4</v>
      </c>
      <c r="E31" s="156">
        <v>8</v>
      </c>
      <c r="F31" s="156">
        <v>22.4</v>
      </c>
      <c r="G31" s="156">
        <v>4</v>
      </c>
      <c r="H31" s="156">
        <v>26.4</v>
      </c>
      <c r="I31" s="155">
        <v>80</v>
      </c>
      <c r="K31" s="156">
        <v>-0.8</v>
      </c>
      <c r="M31" s="158"/>
    </row>
    <row r="32" spans="1:13">
      <c r="A32" s="155">
        <v>2031</v>
      </c>
      <c r="B32" s="156">
        <v>22.5</v>
      </c>
      <c r="C32" s="156">
        <v>6</v>
      </c>
      <c r="D32" s="156">
        <v>8.6</v>
      </c>
      <c r="E32" s="156">
        <v>8</v>
      </c>
      <c r="F32" s="156">
        <v>22.6</v>
      </c>
      <c r="G32" s="156">
        <v>4</v>
      </c>
      <c r="H32" s="156">
        <v>26.6</v>
      </c>
      <c r="I32" s="155">
        <v>81</v>
      </c>
      <c r="K32" s="156">
        <v>-0.8</v>
      </c>
      <c r="M32" s="158"/>
    </row>
    <row r="33" spans="1:13">
      <c r="A33" s="155">
        <v>2032</v>
      </c>
      <c r="B33" s="156">
        <v>22.7</v>
      </c>
      <c r="C33" s="156">
        <v>6</v>
      </c>
      <c r="D33" s="156">
        <v>8.8000000000000007</v>
      </c>
      <c r="E33" s="156">
        <v>7.9</v>
      </c>
      <c r="F33" s="156">
        <v>22.8</v>
      </c>
      <c r="G33" s="156">
        <v>4.0999999999999996</v>
      </c>
      <c r="H33" s="156">
        <v>26.8</v>
      </c>
      <c r="I33" s="155">
        <v>82</v>
      </c>
      <c r="K33" s="156">
        <v>-0.8</v>
      </c>
      <c r="M33" s="158"/>
    </row>
    <row r="34" spans="1:13">
      <c r="A34" s="155">
        <v>2033</v>
      </c>
      <c r="B34" s="156">
        <v>22.9</v>
      </c>
      <c r="C34" s="156">
        <v>6.1</v>
      </c>
      <c r="D34" s="156">
        <v>9</v>
      </c>
      <c r="E34" s="156">
        <v>7.9</v>
      </c>
      <c r="F34" s="156">
        <v>23</v>
      </c>
      <c r="G34" s="156">
        <v>4.0999999999999996</v>
      </c>
      <c r="H34" s="156">
        <v>27.1</v>
      </c>
      <c r="I34" s="155">
        <v>83</v>
      </c>
      <c r="K34" s="156">
        <v>-0.9</v>
      </c>
      <c r="M34" s="158"/>
    </row>
    <row r="35" spans="1:13">
      <c r="A35" s="155">
        <v>2034</v>
      </c>
      <c r="B35" s="156">
        <v>23.1</v>
      </c>
      <c r="C35" s="156">
        <v>6.1</v>
      </c>
      <c r="D35" s="156">
        <v>9.1999999999999993</v>
      </c>
      <c r="E35" s="156">
        <v>7.9</v>
      </c>
      <c r="F35" s="156">
        <v>23.1</v>
      </c>
      <c r="G35" s="156">
        <v>4.0999999999999996</v>
      </c>
      <c r="H35" s="156">
        <v>27.2</v>
      </c>
      <c r="I35" s="155">
        <v>83</v>
      </c>
      <c r="K35" s="156">
        <v>-0.9</v>
      </c>
      <c r="M35" s="158"/>
    </row>
    <row r="36" spans="1:13">
      <c r="A36" s="155">
        <v>2035</v>
      </c>
      <c r="B36" s="156">
        <v>23.2</v>
      </c>
      <c r="C36" s="156">
        <v>6.1</v>
      </c>
      <c r="D36" s="156">
        <v>9.4</v>
      </c>
      <c r="E36" s="156">
        <v>7.8</v>
      </c>
      <c r="F36" s="156">
        <v>23.3</v>
      </c>
      <c r="G36" s="156">
        <v>4.0999999999999996</v>
      </c>
      <c r="H36" s="156">
        <v>27.4</v>
      </c>
      <c r="I36" s="155">
        <v>84</v>
      </c>
      <c r="K36" s="156">
        <v>-0.9</v>
      </c>
      <c r="M36" s="158"/>
    </row>
    <row r="37" spans="1:13">
      <c r="A37" s="155">
        <v>2036</v>
      </c>
      <c r="B37" s="156">
        <v>23.4</v>
      </c>
      <c r="C37" s="156">
        <v>6.1</v>
      </c>
      <c r="D37" s="156">
        <v>9.6</v>
      </c>
      <c r="E37" s="156">
        <v>7.8</v>
      </c>
      <c r="F37" s="156">
        <v>23.5</v>
      </c>
      <c r="G37" s="156">
        <v>4.2</v>
      </c>
      <c r="H37" s="156">
        <v>27.6</v>
      </c>
      <c r="I37" s="155">
        <v>85</v>
      </c>
      <c r="K37" s="156">
        <v>-0.9</v>
      </c>
      <c r="M37" s="158"/>
    </row>
    <row r="38" spans="1:13">
      <c r="A38" s="155">
        <v>2037</v>
      </c>
      <c r="B38" s="156">
        <v>23.6</v>
      </c>
      <c r="C38" s="156">
        <v>6.1</v>
      </c>
      <c r="D38" s="156">
        <v>9.8000000000000007</v>
      </c>
      <c r="E38" s="156">
        <v>7.8</v>
      </c>
      <c r="F38" s="156">
        <v>23.6</v>
      </c>
      <c r="G38" s="156">
        <v>4.2</v>
      </c>
      <c r="H38" s="156">
        <v>27.8</v>
      </c>
      <c r="I38" s="155">
        <v>85</v>
      </c>
      <c r="K38" s="156">
        <v>-0.9</v>
      </c>
      <c r="M38" s="158"/>
    </row>
    <row r="39" spans="1:13">
      <c r="A39" s="155">
        <v>2038</v>
      </c>
      <c r="B39" s="156">
        <v>23.8</v>
      </c>
      <c r="C39" s="156">
        <v>6.1</v>
      </c>
      <c r="D39" s="156">
        <v>9.9</v>
      </c>
      <c r="E39" s="156">
        <v>7.7</v>
      </c>
      <c r="F39" s="156">
        <v>23.8</v>
      </c>
      <c r="G39" s="156">
        <v>4.3</v>
      </c>
      <c r="H39" s="156">
        <v>28</v>
      </c>
      <c r="I39" s="155">
        <v>86</v>
      </c>
      <c r="K39" s="156">
        <v>-1</v>
      </c>
      <c r="M39" s="158"/>
    </row>
    <row r="40" spans="1:13">
      <c r="A40" s="155">
        <v>2039</v>
      </c>
      <c r="B40" s="156">
        <v>24</v>
      </c>
      <c r="C40" s="156">
        <v>6.1</v>
      </c>
      <c r="D40" s="156">
        <v>10.1</v>
      </c>
      <c r="E40" s="156">
        <v>7.7</v>
      </c>
      <c r="F40" s="156">
        <v>23.9</v>
      </c>
      <c r="G40" s="156">
        <v>4.3</v>
      </c>
      <c r="H40" s="156">
        <v>28.1</v>
      </c>
      <c r="I40" s="155">
        <v>86</v>
      </c>
      <c r="K40" s="156">
        <v>-1</v>
      </c>
      <c r="M40" s="158"/>
    </row>
    <row r="41" spans="1:13">
      <c r="A41" s="155">
        <v>2040</v>
      </c>
      <c r="B41" s="156">
        <v>24.2</v>
      </c>
      <c r="C41" s="156">
        <v>6</v>
      </c>
      <c r="D41" s="156">
        <v>10.3</v>
      </c>
      <c r="E41" s="156">
        <v>7.7</v>
      </c>
      <c r="F41" s="156">
        <v>24</v>
      </c>
      <c r="G41" s="156">
        <v>4.3</v>
      </c>
      <c r="H41" s="156">
        <v>28.3</v>
      </c>
      <c r="I41" s="155">
        <v>87</v>
      </c>
      <c r="K41" s="156">
        <v>-1</v>
      </c>
      <c r="M41" s="158"/>
    </row>
    <row r="42" spans="1:13">
      <c r="A42" s="155">
        <v>2041</v>
      </c>
      <c r="B42" s="156">
        <v>24.4</v>
      </c>
      <c r="C42" s="156">
        <v>6</v>
      </c>
      <c r="D42" s="156">
        <v>10.4</v>
      </c>
      <c r="E42" s="156">
        <v>7.7</v>
      </c>
      <c r="F42" s="156">
        <v>24.1</v>
      </c>
      <c r="G42" s="156">
        <v>4.3</v>
      </c>
      <c r="H42" s="156">
        <v>28.4</v>
      </c>
      <c r="I42" s="155">
        <v>87</v>
      </c>
      <c r="K42" s="156">
        <v>-1</v>
      </c>
      <c r="M42" s="158"/>
    </row>
    <row r="43" spans="1:13">
      <c r="A43" s="155">
        <v>2042</v>
      </c>
      <c r="B43" s="156">
        <v>24.6</v>
      </c>
      <c r="C43" s="156">
        <v>6</v>
      </c>
      <c r="D43" s="156">
        <v>10.6</v>
      </c>
      <c r="E43" s="156">
        <v>7.6</v>
      </c>
      <c r="F43" s="156">
        <v>24.2</v>
      </c>
      <c r="G43" s="156">
        <v>4.4000000000000004</v>
      </c>
      <c r="H43" s="156">
        <v>28.6</v>
      </c>
      <c r="I43" s="155">
        <v>87</v>
      </c>
      <c r="K43" s="156">
        <v>-1</v>
      </c>
      <c r="M43" s="158"/>
    </row>
    <row r="44" spans="1:13">
      <c r="A44" s="155">
        <v>2043</v>
      </c>
      <c r="B44" s="156">
        <v>24.8</v>
      </c>
      <c r="C44" s="156">
        <v>6</v>
      </c>
      <c r="D44" s="156">
        <v>10.8</v>
      </c>
      <c r="E44" s="156">
        <v>7.6</v>
      </c>
      <c r="F44" s="156">
        <v>24.3</v>
      </c>
      <c r="G44" s="156">
        <v>4.4000000000000004</v>
      </c>
      <c r="H44" s="156">
        <v>28.7</v>
      </c>
      <c r="I44" s="155">
        <v>87</v>
      </c>
      <c r="K44" s="156">
        <v>-1.1000000000000001</v>
      </c>
      <c r="M44" s="158"/>
    </row>
    <row r="45" spans="1:13">
      <c r="A45" s="155">
        <v>2044</v>
      </c>
      <c r="B45" s="156">
        <v>25</v>
      </c>
      <c r="C45" s="156">
        <v>5.9</v>
      </c>
      <c r="D45" s="156">
        <v>10.9</v>
      </c>
      <c r="E45" s="156">
        <v>7.6</v>
      </c>
      <c r="F45" s="156">
        <v>24.4</v>
      </c>
      <c r="G45" s="156">
        <v>4.3</v>
      </c>
      <c r="H45" s="156">
        <v>28.8</v>
      </c>
      <c r="I45" s="155">
        <v>87</v>
      </c>
      <c r="K45" s="156">
        <v>-1.1000000000000001</v>
      </c>
      <c r="M45" s="158"/>
    </row>
    <row r="46" spans="1:13">
      <c r="A46" s="155">
        <v>2045</v>
      </c>
      <c r="B46" s="156">
        <v>25.2</v>
      </c>
      <c r="C46" s="156">
        <v>5.9</v>
      </c>
      <c r="D46" s="156">
        <v>11.1</v>
      </c>
      <c r="E46" s="156">
        <v>7.5</v>
      </c>
      <c r="F46" s="156">
        <v>24.5</v>
      </c>
      <c r="G46" s="156">
        <v>4.3</v>
      </c>
      <c r="H46" s="156">
        <v>28.8</v>
      </c>
      <c r="I46" s="155">
        <v>87</v>
      </c>
      <c r="K46" s="156">
        <v>-1.1000000000000001</v>
      </c>
      <c r="M46" s="158"/>
    </row>
    <row r="47" spans="1:13">
      <c r="A47" s="155">
        <v>2046</v>
      </c>
      <c r="B47" s="156">
        <v>25.4</v>
      </c>
      <c r="C47" s="156">
        <v>5.9</v>
      </c>
      <c r="D47" s="156">
        <v>11.2</v>
      </c>
      <c r="E47" s="156">
        <v>7.5</v>
      </c>
      <c r="F47" s="156">
        <v>24.6</v>
      </c>
      <c r="G47" s="156">
        <v>4.3</v>
      </c>
      <c r="H47" s="156">
        <v>28.9</v>
      </c>
      <c r="I47" s="155">
        <v>87</v>
      </c>
      <c r="K47" s="156">
        <v>-1.1000000000000001</v>
      </c>
      <c r="M47" s="158"/>
    </row>
    <row r="48" spans="1:13">
      <c r="A48" s="155">
        <v>2047</v>
      </c>
      <c r="B48" s="156">
        <v>25.6</v>
      </c>
      <c r="C48" s="156">
        <v>5.9</v>
      </c>
      <c r="D48" s="156">
        <v>11.4</v>
      </c>
      <c r="E48" s="156">
        <v>7.5</v>
      </c>
      <c r="F48" s="156">
        <v>24.7</v>
      </c>
      <c r="G48" s="156">
        <v>4.3</v>
      </c>
      <c r="H48" s="156">
        <v>29</v>
      </c>
      <c r="I48" s="155">
        <v>86</v>
      </c>
      <c r="K48" s="156">
        <v>-1.1000000000000001</v>
      </c>
      <c r="M48" s="158"/>
    </row>
    <row r="49" spans="1:13">
      <c r="A49" s="155">
        <v>2048</v>
      </c>
      <c r="B49" s="156">
        <v>25.8</v>
      </c>
      <c r="C49" s="156">
        <v>5.9</v>
      </c>
      <c r="D49" s="156">
        <v>11.5</v>
      </c>
      <c r="E49" s="156">
        <v>7.5</v>
      </c>
      <c r="F49" s="156">
        <v>24.8</v>
      </c>
      <c r="G49" s="156">
        <v>4.3</v>
      </c>
      <c r="H49" s="156">
        <v>29.1</v>
      </c>
      <c r="I49" s="155">
        <v>86</v>
      </c>
      <c r="K49" s="156">
        <v>-1.1000000000000001</v>
      </c>
      <c r="M49" s="158"/>
    </row>
    <row r="50" spans="1:13">
      <c r="A50" s="155">
        <v>2049</v>
      </c>
      <c r="B50" s="156">
        <v>25.9</v>
      </c>
      <c r="C50" s="156">
        <v>5.9</v>
      </c>
      <c r="D50" s="156">
        <v>11.6</v>
      </c>
      <c r="E50" s="156">
        <v>7.4</v>
      </c>
      <c r="F50" s="156">
        <v>24.9</v>
      </c>
      <c r="G50" s="156">
        <v>4.3</v>
      </c>
      <c r="H50" s="156">
        <v>29.2</v>
      </c>
      <c r="I50" s="155">
        <v>86</v>
      </c>
      <c r="K50" s="156">
        <v>-1.1000000000000001</v>
      </c>
      <c r="M50" s="158"/>
    </row>
    <row r="51" spans="1:13">
      <c r="A51" s="155">
        <v>2050</v>
      </c>
      <c r="B51" s="156">
        <v>26.1</v>
      </c>
      <c r="C51" s="156">
        <v>5.9</v>
      </c>
      <c r="D51" s="156">
        <v>11.8</v>
      </c>
      <c r="E51" s="156">
        <v>7.4</v>
      </c>
      <c r="F51" s="156">
        <v>25.1</v>
      </c>
      <c r="G51" s="156">
        <v>4.3</v>
      </c>
      <c r="H51" s="156">
        <v>29.4</v>
      </c>
      <c r="I51" s="155">
        <v>85</v>
      </c>
      <c r="K51" s="156">
        <v>-1.2</v>
      </c>
      <c r="M51" s="158"/>
    </row>
    <row r="52" spans="1:13">
      <c r="A52" s="155">
        <v>2051</v>
      </c>
      <c r="B52" s="156">
        <v>26.3</v>
      </c>
      <c r="C52" s="156">
        <v>5.9</v>
      </c>
      <c r="D52" s="156">
        <v>11.9</v>
      </c>
      <c r="E52" s="156">
        <v>7.4</v>
      </c>
      <c r="F52" s="156">
        <v>25.2</v>
      </c>
      <c r="G52" s="156">
        <v>4.2</v>
      </c>
      <c r="H52" s="156">
        <v>29.5</v>
      </c>
      <c r="I52" s="155">
        <v>85</v>
      </c>
      <c r="K52" s="156">
        <v>-1.2</v>
      </c>
      <c r="M52" s="158"/>
    </row>
    <row r="53" spans="1:13">
      <c r="A53" s="155">
        <v>2052</v>
      </c>
      <c r="B53" s="156">
        <v>26.5</v>
      </c>
      <c r="C53" s="156">
        <v>5.9</v>
      </c>
      <c r="D53" s="156">
        <v>12.1</v>
      </c>
      <c r="E53" s="156">
        <v>7.4</v>
      </c>
      <c r="F53" s="156">
        <v>25.3</v>
      </c>
      <c r="G53" s="156">
        <v>4.2</v>
      </c>
      <c r="H53" s="156">
        <v>29.6</v>
      </c>
      <c r="I53" s="155">
        <v>84</v>
      </c>
      <c r="K53" s="156">
        <v>-1.2</v>
      </c>
      <c r="M53" s="158"/>
    </row>
    <row r="54" spans="1:13">
      <c r="A54" s="155">
        <v>2053</v>
      </c>
      <c r="B54" s="156">
        <v>26.6</v>
      </c>
      <c r="C54" s="156">
        <v>5.9</v>
      </c>
      <c r="D54" s="156">
        <v>12.2</v>
      </c>
      <c r="E54" s="156">
        <v>7.3</v>
      </c>
      <c r="F54" s="156">
        <v>25.5</v>
      </c>
      <c r="G54" s="156">
        <v>4.2</v>
      </c>
      <c r="H54" s="156">
        <v>29.7</v>
      </c>
      <c r="I54" s="155">
        <v>84</v>
      </c>
      <c r="K54" s="156">
        <v>-1.2</v>
      </c>
      <c r="M54" s="158"/>
    </row>
    <row r="55" spans="1:13">
      <c r="A55" s="155">
        <v>2054</v>
      </c>
      <c r="B55" s="156">
        <v>26.8</v>
      </c>
      <c r="C55" s="156">
        <v>6</v>
      </c>
      <c r="D55" s="156">
        <v>12.4</v>
      </c>
      <c r="E55" s="156">
        <v>7.3</v>
      </c>
      <c r="F55" s="156">
        <v>25.6</v>
      </c>
      <c r="G55" s="156">
        <v>4.2</v>
      </c>
      <c r="H55" s="156">
        <v>29.8</v>
      </c>
      <c r="I55" s="155">
        <v>83</v>
      </c>
      <c r="K55" s="156">
        <v>-1.2</v>
      </c>
      <c r="M55" s="158"/>
    </row>
    <row r="56" spans="1:13">
      <c r="A56" s="155">
        <v>2055</v>
      </c>
      <c r="B56" s="156">
        <v>27</v>
      </c>
      <c r="C56" s="156">
        <v>6</v>
      </c>
      <c r="D56" s="156">
        <v>12.5</v>
      </c>
      <c r="E56" s="156">
        <v>7.3</v>
      </c>
      <c r="F56" s="156">
        <v>25.8</v>
      </c>
      <c r="G56" s="156">
        <v>4.2</v>
      </c>
      <c r="H56" s="156">
        <v>29.9</v>
      </c>
      <c r="I56" s="155">
        <v>83</v>
      </c>
      <c r="K56" s="156">
        <v>-1.2</v>
      </c>
      <c r="M56" s="158"/>
    </row>
    <row r="57" spans="1:13">
      <c r="A57" s="155">
        <v>2056</v>
      </c>
      <c r="B57" s="156">
        <v>27.1</v>
      </c>
      <c r="C57" s="156">
        <v>6</v>
      </c>
      <c r="D57" s="156">
        <v>12.7</v>
      </c>
      <c r="E57" s="156">
        <v>7.3</v>
      </c>
      <c r="F57" s="156">
        <v>25.9</v>
      </c>
      <c r="G57" s="156">
        <v>4.0999999999999996</v>
      </c>
      <c r="H57" s="156">
        <v>30</v>
      </c>
      <c r="I57" s="155">
        <v>82</v>
      </c>
      <c r="K57" s="156">
        <v>-1.3</v>
      </c>
      <c r="M57" s="158"/>
    </row>
    <row r="58" spans="1:13">
      <c r="A58" s="155">
        <v>2057</v>
      </c>
      <c r="B58" s="156">
        <v>27.3</v>
      </c>
      <c r="C58" s="156">
        <v>6</v>
      </c>
      <c r="D58" s="156">
        <v>12.8</v>
      </c>
      <c r="E58" s="156">
        <v>7.2</v>
      </c>
      <c r="F58" s="156">
        <v>26.1</v>
      </c>
      <c r="G58" s="156">
        <v>4.0999999999999996</v>
      </c>
      <c r="H58" s="156">
        <v>30.2</v>
      </c>
      <c r="I58" s="155">
        <v>82</v>
      </c>
      <c r="K58" s="156">
        <v>-1.3</v>
      </c>
      <c r="M58" s="158"/>
    </row>
    <row r="59" spans="1:13">
      <c r="A59" s="155">
        <v>2058</v>
      </c>
      <c r="B59" s="156">
        <v>27.5</v>
      </c>
      <c r="C59" s="156">
        <v>6</v>
      </c>
      <c r="D59" s="156">
        <v>13</v>
      </c>
      <c r="E59" s="156">
        <v>7.2</v>
      </c>
      <c r="F59" s="156">
        <v>26.2</v>
      </c>
      <c r="G59" s="156">
        <v>4.0999999999999996</v>
      </c>
      <c r="H59" s="156">
        <v>30.3</v>
      </c>
      <c r="I59" s="155">
        <v>81</v>
      </c>
      <c r="K59" s="156">
        <v>-1.3</v>
      </c>
      <c r="M59" s="158"/>
    </row>
    <row r="60" spans="1:13">
      <c r="A60" s="155">
        <v>2059</v>
      </c>
      <c r="B60" s="156">
        <v>27.6</v>
      </c>
      <c r="C60" s="156">
        <v>6.1</v>
      </c>
      <c r="D60" s="156">
        <v>13.1</v>
      </c>
      <c r="E60" s="156">
        <v>7.2</v>
      </c>
      <c r="F60" s="156">
        <v>26.4</v>
      </c>
      <c r="G60" s="156">
        <v>4</v>
      </c>
      <c r="H60" s="156">
        <v>30.4</v>
      </c>
      <c r="I60" s="155">
        <v>80</v>
      </c>
      <c r="K60" s="156">
        <v>-1.3</v>
      </c>
      <c r="M60" s="158"/>
    </row>
    <row r="61" spans="1:13">
      <c r="A61" s="155">
        <v>2060</v>
      </c>
      <c r="B61" s="156">
        <v>27.7</v>
      </c>
      <c r="C61" s="156">
        <v>6</v>
      </c>
      <c r="D61" s="156">
        <v>13.3</v>
      </c>
      <c r="E61" s="156">
        <v>7.2</v>
      </c>
      <c r="F61" s="156">
        <v>26.5</v>
      </c>
      <c r="G61" s="156">
        <v>4</v>
      </c>
      <c r="H61" s="156">
        <v>30.5</v>
      </c>
      <c r="I61" s="155">
        <v>80</v>
      </c>
      <c r="K61" s="156">
        <v>-1.3</v>
      </c>
      <c r="M61" s="158"/>
    </row>
    <row r="62" spans="1:13">
      <c r="A62" s="155">
        <v>2061</v>
      </c>
      <c r="B62" s="156">
        <v>27.9</v>
      </c>
      <c r="C62" s="156">
        <v>6.1</v>
      </c>
      <c r="D62" s="156">
        <v>13.4</v>
      </c>
      <c r="E62" s="156">
        <v>7.1</v>
      </c>
      <c r="F62" s="156">
        <v>26.6</v>
      </c>
      <c r="G62" s="156">
        <v>4</v>
      </c>
      <c r="H62" s="156">
        <v>30.6</v>
      </c>
      <c r="I62" s="155">
        <v>79</v>
      </c>
      <c r="K62" s="156">
        <v>-1.4</v>
      </c>
      <c r="M62" s="158"/>
    </row>
    <row r="63" spans="1:13">
      <c r="A63" s="155">
        <v>2062</v>
      </c>
      <c r="B63" s="156">
        <v>28</v>
      </c>
      <c r="C63" s="156">
        <v>6.1</v>
      </c>
      <c r="D63" s="156">
        <v>13.6</v>
      </c>
      <c r="E63" s="156">
        <v>7.1</v>
      </c>
      <c r="F63" s="156">
        <v>26.8</v>
      </c>
      <c r="G63" s="156">
        <v>3.9</v>
      </c>
      <c r="H63" s="156">
        <v>30.8</v>
      </c>
      <c r="I63" s="155">
        <v>78</v>
      </c>
      <c r="K63" s="156">
        <v>-1.4</v>
      </c>
      <c r="M63" s="158"/>
    </row>
    <row r="64" spans="1:13">
      <c r="A64" s="155">
        <v>2063</v>
      </c>
      <c r="B64" s="156">
        <v>28.1</v>
      </c>
      <c r="C64" s="156">
        <v>6.1</v>
      </c>
      <c r="D64" s="156">
        <v>13.7</v>
      </c>
      <c r="E64" s="156">
        <v>7.1</v>
      </c>
      <c r="F64" s="156">
        <v>27</v>
      </c>
      <c r="G64" s="156">
        <v>3.9</v>
      </c>
      <c r="H64" s="156">
        <v>30.9</v>
      </c>
      <c r="I64" s="155">
        <v>78</v>
      </c>
      <c r="K64" s="156">
        <v>-1.4</v>
      </c>
      <c r="M64" s="158"/>
    </row>
    <row r="65" spans="1:13">
      <c r="A65" s="155">
        <v>2064</v>
      </c>
      <c r="B65" s="156">
        <v>28.2</v>
      </c>
      <c r="C65" s="156">
        <v>6.1</v>
      </c>
      <c r="D65" s="156">
        <v>13.9</v>
      </c>
      <c r="E65" s="156">
        <v>7.1</v>
      </c>
      <c r="F65" s="156">
        <v>27.1</v>
      </c>
      <c r="G65" s="156">
        <v>3.9</v>
      </c>
      <c r="H65" s="156">
        <v>31</v>
      </c>
      <c r="I65" s="155">
        <v>77</v>
      </c>
      <c r="K65" s="156">
        <v>-1.4</v>
      </c>
      <c r="M65" s="158"/>
    </row>
    <row r="66" spans="1:13">
      <c r="A66" s="155">
        <v>2065</v>
      </c>
      <c r="B66" s="156">
        <v>28.4</v>
      </c>
      <c r="C66" s="156">
        <v>6.1</v>
      </c>
      <c r="D66" s="156">
        <v>14.1</v>
      </c>
      <c r="E66" s="156">
        <v>7.1</v>
      </c>
      <c r="F66" s="156">
        <v>27.3</v>
      </c>
      <c r="G66" s="156">
        <v>3.8</v>
      </c>
      <c r="H66" s="156">
        <v>31.1</v>
      </c>
      <c r="I66" s="155">
        <v>77</v>
      </c>
      <c r="K66" s="156">
        <v>-1.4</v>
      </c>
      <c r="M66" s="158"/>
    </row>
    <row r="67" spans="1:13">
      <c r="A67" s="155">
        <v>2066</v>
      </c>
      <c r="B67" s="156">
        <v>28.5</v>
      </c>
      <c r="C67" s="156">
        <v>6.2</v>
      </c>
      <c r="D67" s="156">
        <v>14.2</v>
      </c>
      <c r="E67" s="156">
        <v>7.1</v>
      </c>
      <c r="F67" s="156">
        <v>27.4</v>
      </c>
      <c r="G67" s="156">
        <v>3.8</v>
      </c>
      <c r="H67" s="156">
        <v>31.3</v>
      </c>
      <c r="I67" s="155">
        <v>76</v>
      </c>
      <c r="K67" s="156">
        <v>-1.5</v>
      </c>
      <c r="M67" s="158"/>
    </row>
    <row r="68" spans="1:13">
      <c r="A68" s="155">
        <v>2067</v>
      </c>
      <c r="B68" s="156">
        <v>28.6</v>
      </c>
      <c r="C68" s="156">
        <v>6.2</v>
      </c>
      <c r="D68" s="156">
        <v>14.4</v>
      </c>
      <c r="E68" s="156">
        <v>7</v>
      </c>
      <c r="F68" s="156">
        <v>27.6</v>
      </c>
      <c r="G68" s="156">
        <v>3.8</v>
      </c>
      <c r="H68" s="156">
        <v>31.4</v>
      </c>
      <c r="I68" s="155">
        <v>76</v>
      </c>
      <c r="K68" s="156">
        <v>-1.5</v>
      </c>
      <c r="M68" s="158"/>
    </row>
    <row r="69" spans="1:13">
      <c r="A69" s="155">
        <v>2068</v>
      </c>
      <c r="B69" s="156">
        <v>28.7</v>
      </c>
      <c r="C69" s="156">
        <v>6.2</v>
      </c>
      <c r="D69" s="156">
        <v>14.6</v>
      </c>
      <c r="E69" s="156">
        <v>7</v>
      </c>
      <c r="F69" s="156">
        <v>27.8</v>
      </c>
      <c r="G69" s="156">
        <v>3.8</v>
      </c>
      <c r="H69" s="156">
        <v>31.6</v>
      </c>
      <c r="I69" s="155">
        <v>75</v>
      </c>
      <c r="K69" s="156">
        <v>-1.5</v>
      </c>
      <c r="M69" s="158"/>
    </row>
    <row r="70" spans="1:13">
      <c r="A70" s="155">
        <v>2069</v>
      </c>
      <c r="B70" s="156">
        <v>28.8</v>
      </c>
      <c r="C70" s="156">
        <v>6.2</v>
      </c>
      <c r="D70" s="156">
        <v>14.7</v>
      </c>
      <c r="E70" s="156">
        <v>7</v>
      </c>
      <c r="F70" s="156">
        <v>27.9</v>
      </c>
      <c r="G70" s="156">
        <v>3.7</v>
      </c>
      <c r="H70" s="156">
        <v>31.7</v>
      </c>
      <c r="I70" s="155">
        <v>75</v>
      </c>
      <c r="K70" s="156">
        <v>-1.5</v>
      </c>
      <c r="M70" s="158"/>
    </row>
    <row r="71" spans="1:13">
      <c r="A71" s="155">
        <v>2070</v>
      </c>
      <c r="B71" s="156">
        <v>29</v>
      </c>
      <c r="C71" s="156">
        <v>6.2</v>
      </c>
      <c r="D71" s="156">
        <v>14.9</v>
      </c>
      <c r="E71" s="156">
        <v>7</v>
      </c>
      <c r="F71" s="156">
        <v>28.1</v>
      </c>
      <c r="G71" s="156">
        <v>3.7</v>
      </c>
      <c r="H71" s="156">
        <v>31.8</v>
      </c>
      <c r="I71" s="155">
        <v>75</v>
      </c>
      <c r="K71" s="156">
        <v>-1.6</v>
      </c>
      <c r="M71" s="158"/>
    </row>
    <row r="72" spans="1:13">
      <c r="A72" s="155">
        <v>2071</v>
      </c>
      <c r="B72" s="156">
        <v>29.1</v>
      </c>
      <c r="C72" s="156">
        <v>6.2</v>
      </c>
      <c r="D72" s="156">
        <v>15.1</v>
      </c>
      <c r="E72" s="156">
        <v>7</v>
      </c>
      <c r="F72" s="156">
        <v>28.2</v>
      </c>
      <c r="G72" s="156">
        <v>3.7</v>
      </c>
      <c r="H72" s="156">
        <v>32</v>
      </c>
      <c r="I72" s="155">
        <v>74</v>
      </c>
      <c r="K72" s="156">
        <v>-1.6</v>
      </c>
      <c r="M72" s="158"/>
    </row>
    <row r="73" spans="1:13">
      <c r="A73" s="155">
        <v>2072</v>
      </c>
      <c r="B73" s="156">
        <v>29.2</v>
      </c>
      <c r="C73" s="156">
        <v>6.2</v>
      </c>
      <c r="D73" s="156">
        <v>15.2</v>
      </c>
      <c r="E73" s="156">
        <v>6.9</v>
      </c>
      <c r="F73" s="156">
        <v>28.4</v>
      </c>
      <c r="G73" s="156">
        <v>3.7</v>
      </c>
      <c r="H73" s="156">
        <v>32.1</v>
      </c>
      <c r="I73" s="155">
        <v>74</v>
      </c>
      <c r="K73" s="156">
        <v>-1.6</v>
      </c>
      <c r="M73" s="158"/>
    </row>
    <row r="74" spans="1:13">
      <c r="A74" s="155">
        <v>2073</v>
      </c>
      <c r="B74" s="156">
        <v>29.3</v>
      </c>
      <c r="C74" s="156">
        <v>6.3</v>
      </c>
      <c r="D74" s="156">
        <v>15.4</v>
      </c>
      <c r="E74" s="156">
        <v>6.9</v>
      </c>
      <c r="F74" s="156">
        <v>28.6</v>
      </c>
      <c r="G74" s="156">
        <v>3.7</v>
      </c>
      <c r="H74" s="156">
        <v>32.299999999999997</v>
      </c>
      <c r="I74" s="155">
        <v>74</v>
      </c>
      <c r="K74" s="156">
        <v>-1.6</v>
      </c>
      <c r="M74" s="158"/>
    </row>
    <row r="75" spans="1:13">
      <c r="A75" s="155">
        <v>2074</v>
      </c>
      <c r="B75" s="156">
        <v>29.4</v>
      </c>
      <c r="C75" s="156">
        <v>6.3</v>
      </c>
      <c r="D75" s="156">
        <v>15.6</v>
      </c>
      <c r="E75" s="156">
        <v>6.9</v>
      </c>
      <c r="F75" s="156">
        <v>28.7</v>
      </c>
      <c r="G75" s="156">
        <v>3.7</v>
      </c>
      <c r="H75" s="156">
        <v>32.4</v>
      </c>
      <c r="I75" s="155">
        <v>73</v>
      </c>
      <c r="K75" s="156">
        <v>-1.6</v>
      </c>
      <c r="M75" s="158"/>
    </row>
    <row r="76" spans="1:13">
      <c r="A76" s="155">
        <v>2075</v>
      </c>
      <c r="B76" s="156">
        <v>29.5</v>
      </c>
      <c r="C76" s="156">
        <v>6.3</v>
      </c>
      <c r="D76" s="156">
        <v>15.7</v>
      </c>
      <c r="E76" s="156">
        <v>6.9</v>
      </c>
      <c r="F76" s="156">
        <v>28.9</v>
      </c>
      <c r="G76" s="156">
        <v>3.7</v>
      </c>
      <c r="H76" s="156">
        <v>32.6</v>
      </c>
      <c r="I76" s="155">
        <v>73</v>
      </c>
      <c r="K76" s="156">
        <v>-1.7</v>
      </c>
      <c r="M76" s="158"/>
    </row>
    <row r="77" spans="1:13">
      <c r="A77" s="155">
        <v>2076</v>
      </c>
      <c r="B77" s="156">
        <v>29.6</v>
      </c>
      <c r="C77" s="156">
        <v>6.3</v>
      </c>
      <c r="D77" s="156">
        <v>15.9</v>
      </c>
      <c r="E77" s="156">
        <v>6.9</v>
      </c>
      <c r="F77" s="156">
        <v>29</v>
      </c>
      <c r="G77" s="156">
        <v>3.6</v>
      </c>
      <c r="H77" s="156">
        <v>32.700000000000003</v>
      </c>
      <c r="I77" s="155">
        <v>73</v>
      </c>
      <c r="K77" s="156">
        <v>-1.7</v>
      </c>
      <c r="M77" s="158"/>
    </row>
    <row r="78" spans="1:13">
      <c r="A78" s="155">
        <v>2077</v>
      </c>
      <c r="B78" s="156">
        <v>29.7</v>
      </c>
      <c r="C78" s="156">
        <v>6.3</v>
      </c>
      <c r="D78" s="156">
        <v>16</v>
      </c>
      <c r="E78" s="156">
        <v>6.9</v>
      </c>
      <c r="F78" s="156">
        <v>29.2</v>
      </c>
      <c r="G78" s="156">
        <v>3.6</v>
      </c>
      <c r="H78" s="156">
        <v>32.799999999999997</v>
      </c>
      <c r="I78" s="155">
        <v>73</v>
      </c>
      <c r="K78" s="156">
        <v>-1.7</v>
      </c>
      <c r="M78" s="158"/>
    </row>
    <row r="79" spans="1:13">
      <c r="A79" s="155">
        <v>2078</v>
      </c>
      <c r="B79" s="156">
        <v>29.8</v>
      </c>
      <c r="C79" s="156">
        <v>6.3</v>
      </c>
      <c r="D79" s="156">
        <v>16.2</v>
      </c>
      <c r="E79" s="156">
        <v>6.9</v>
      </c>
      <c r="F79" s="156">
        <v>29.3</v>
      </c>
      <c r="G79" s="156">
        <v>3.6</v>
      </c>
      <c r="H79" s="156">
        <v>33</v>
      </c>
      <c r="I79" s="155">
        <v>73</v>
      </c>
      <c r="K79" s="156">
        <v>-1.7</v>
      </c>
      <c r="M79" s="158"/>
    </row>
    <row r="80" spans="1:13">
      <c r="A80" s="155">
        <v>2079</v>
      </c>
      <c r="B80" s="156">
        <v>29.9</v>
      </c>
      <c r="C80" s="156">
        <v>6.3</v>
      </c>
      <c r="D80" s="156">
        <v>16.3</v>
      </c>
      <c r="E80" s="156">
        <v>6.8</v>
      </c>
      <c r="F80" s="156">
        <v>29.5</v>
      </c>
      <c r="G80" s="156">
        <v>3.6</v>
      </c>
      <c r="H80" s="156">
        <v>33.1</v>
      </c>
      <c r="I80" s="155">
        <v>73</v>
      </c>
      <c r="K80" s="156">
        <v>-1.8</v>
      </c>
      <c r="M80" s="158"/>
    </row>
    <row r="81" spans="1:13">
      <c r="A81" s="155">
        <v>2080</v>
      </c>
      <c r="B81" s="156">
        <v>30</v>
      </c>
      <c r="C81" s="156">
        <v>6.3</v>
      </c>
      <c r="D81" s="156">
        <v>16.5</v>
      </c>
      <c r="E81" s="156">
        <v>6.8</v>
      </c>
      <c r="F81" s="156">
        <v>29.6</v>
      </c>
      <c r="G81" s="156">
        <v>3.6</v>
      </c>
      <c r="H81" s="156">
        <v>33.200000000000003</v>
      </c>
      <c r="I81" s="155">
        <v>73</v>
      </c>
      <c r="K81" s="156">
        <v>-1.8</v>
      </c>
      <c r="M81" s="158"/>
    </row>
    <row r="82" spans="1:13">
      <c r="A82" s="155">
        <v>2081</v>
      </c>
      <c r="B82" s="156">
        <v>30.1</v>
      </c>
      <c r="C82" s="156">
        <v>6.3</v>
      </c>
      <c r="D82" s="156">
        <v>16.600000000000001</v>
      </c>
      <c r="E82" s="156">
        <v>6.8</v>
      </c>
      <c r="F82" s="156">
        <v>29.8</v>
      </c>
      <c r="G82" s="156">
        <v>3.6</v>
      </c>
      <c r="H82" s="156">
        <v>33.4</v>
      </c>
      <c r="I82" s="155">
        <v>73</v>
      </c>
      <c r="K82" s="156">
        <v>-1.8</v>
      </c>
      <c r="M82" s="158"/>
    </row>
    <row r="83" spans="1:13">
      <c r="A83" s="155">
        <v>2082</v>
      </c>
      <c r="B83" s="156">
        <v>30.2</v>
      </c>
      <c r="C83" s="156">
        <v>6.4</v>
      </c>
      <c r="D83" s="156">
        <v>16.8</v>
      </c>
      <c r="E83" s="156">
        <v>6.8</v>
      </c>
      <c r="F83" s="156">
        <v>29.9</v>
      </c>
      <c r="G83" s="156">
        <v>3.7</v>
      </c>
      <c r="H83" s="156">
        <v>33.6</v>
      </c>
      <c r="I83" s="155">
        <v>74</v>
      </c>
      <c r="K83" s="156">
        <v>-1.8</v>
      </c>
      <c r="M83" s="158"/>
    </row>
    <row r="84" spans="1:13">
      <c r="A84" s="155">
        <v>2083</v>
      </c>
      <c r="B84" s="156">
        <v>30.3</v>
      </c>
      <c r="C84" s="156">
        <v>6.4</v>
      </c>
      <c r="D84" s="156">
        <v>16.899999999999999</v>
      </c>
      <c r="E84" s="156">
        <v>6.8</v>
      </c>
      <c r="F84" s="156">
        <v>30.1</v>
      </c>
      <c r="G84" s="156">
        <v>3.7</v>
      </c>
      <c r="H84" s="156">
        <v>33.799999999999997</v>
      </c>
      <c r="I84" s="155">
        <v>74</v>
      </c>
      <c r="K84" s="156">
        <v>-1.8</v>
      </c>
      <c r="M84" s="158"/>
    </row>
    <row r="85" spans="1:13">
      <c r="A85" s="155">
        <v>2084</v>
      </c>
      <c r="B85" s="156">
        <v>30.4</v>
      </c>
      <c r="C85" s="156">
        <v>6.4</v>
      </c>
      <c r="D85" s="156">
        <v>17.100000000000001</v>
      </c>
      <c r="E85" s="156">
        <v>6.7</v>
      </c>
      <c r="F85" s="156">
        <v>30.2</v>
      </c>
      <c r="G85" s="156">
        <v>3.7</v>
      </c>
      <c r="H85" s="156">
        <v>33.9</v>
      </c>
      <c r="I85" s="155">
        <v>74</v>
      </c>
      <c r="K85" s="156">
        <v>-1.9</v>
      </c>
      <c r="M85" s="158"/>
    </row>
    <row r="86" spans="1:13">
      <c r="A86" s="159">
        <v>2085</v>
      </c>
      <c r="B86" s="160">
        <v>30.6</v>
      </c>
      <c r="C86" s="160">
        <v>6.4</v>
      </c>
      <c r="D86" s="160">
        <v>17.2</v>
      </c>
      <c r="E86" s="160">
        <v>6.7</v>
      </c>
      <c r="F86" s="160">
        <v>30.4</v>
      </c>
      <c r="G86" s="160">
        <v>3.7</v>
      </c>
      <c r="H86" s="160">
        <v>34.1</v>
      </c>
      <c r="I86" s="159">
        <v>75</v>
      </c>
      <c r="J86" s="161"/>
      <c r="K86" s="160">
        <v>-1.9</v>
      </c>
    </row>
    <row r="87" spans="1:13">
      <c r="B87" s="184">
        <f>(B86/B22) ^ (1/64) - 1</f>
        <v>6.0502137765470199E-3</v>
      </c>
    </row>
    <row r="88" spans="1:13" ht="14.25" customHeight="1">
      <c r="A88" s="244" t="s">
        <v>188</v>
      </c>
      <c r="B88" s="244"/>
      <c r="C88" s="244"/>
      <c r="D88" s="244"/>
      <c r="E88" s="244"/>
      <c r="F88" s="244"/>
      <c r="G88" s="244"/>
      <c r="H88" s="244"/>
      <c r="I88" s="244"/>
      <c r="J88" s="244"/>
      <c r="K88" s="244"/>
    </row>
    <row r="89" spans="1:13" ht="14.25" customHeight="1">
      <c r="A89" s="244"/>
      <c r="B89" s="244"/>
      <c r="C89" s="244"/>
      <c r="D89" s="244"/>
      <c r="E89" s="244"/>
      <c r="F89" s="244"/>
      <c r="G89" s="244"/>
      <c r="H89" s="244"/>
      <c r="I89" s="244"/>
      <c r="J89" s="244"/>
      <c r="K89" s="244"/>
    </row>
    <row r="90" spans="1:13" ht="14.25" customHeight="1">
      <c r="A90" s="244"/>
      <c r="B90" s="244"/>
      <c r="C90" s="244"/>
      <c r="D90" s="244"/>
      <c r="E90" s="244"/>
      <c r="F90" s="244"/>
      <c r="G90" s="244"/>
      <c r="H90" s="244"/>
      <c r="I90" s="244"/>
      <c r="J90" s="244"/>
      <c r="K90" s="244"/>
    </row>
    <row r="91" spans="1:13" ht="14.25" customHeight="1">
      <c r="A91" s="162"/>
      <c r="B91" s="162"/>
      <c r="C91" s="162"/>
      <c r="D91" s="162"/>
      <c r="E91" s="162"/>
      <c r="F91" s="162"/>
      <c r="G91" s="162"/>
      <c r="H91" s="162"/>
      <c r="I91" s="162"/>
      <c r="J91" s="162"/>
      <c r="K91" s="162"/>
    </row>
    <row r="92" spans="1:13" ht="14.25" customHeight="1">
      <c r="A92" s="241" t="s">
        <v>189</v>
      </c>
      <c r="B92" s="241"/>
      <c r="C92" s="241"/>
      <c r="D92" s="241"/>
      <c r="E92" s="241"/>
      <c r="F92" s="241"/>
      <c r="G92" s="241"/>
      <c r="H92" s="241"/>
      <c r="I92" s="241"/>
      <c r="J92" s="241"/>
      <c r="K92" s="241"/>
    </row>
    <row r="93" spans="1:13" ht="14.25" customHeight="1">
      <c r="A93" s="163"/>
      <c r="B93" s="163"/>
      <c r="C93" s="163"/>
      <c r="D93" s="163"/>
      <c r="E93" s="163"/>
      <c r="F93" s="163"/>
      <c r="G93" s="163"/>
      <c r="H93" s="163"/>
      <c r="I93" s="163"/>
      <c r="J93" s="163"/>
      <c r="K93" s="163"/>
    </row>
    <row r="94" spans="1:13" ht="14.25" customHeight="1">
      <c r="A94" s="242" t="s">
        <v>190</v>
      </c>
      <c r="B94" s="242"/>
      <c r="C94" s="242"/>
      <c r="D94" s="242"/>
      <c r="E94" s="242"/>
      <c r="F94" s="242"/>
      <c r="G94" s="242"/>
      <c r="H94" s="242"/>
      <c r="I94" s="242"/>
      <c r="J94" s="242"/>
      <c r="K94" s="242"/>
    </row>
    <row r="95" spans="1:13" ht="14.25" customHeight="1">
      <c r="A95" s="242"/>
      <c r="B95" s="242"/>
      <c r="C95" s="242"/>
      <c r="D95" s="242"/>
      <c r="E95" s="242"/>
      <c r="F95" s="242"/>
      <c r="G95" s="242"/>
      <c r="H95" s="242"/>
      <c r="I95" s="242"/>
      <c r="J95" s="242"/>
      <c r="K95" s="242"/>
    </row>
    <row r="96" spans="1:13">
      <c r="A96" s="163"/>
      <c r="B96" s="163"/>
      <c r="C96" s="163"/>
      <c r="D96" s="163"/>
      <c r="E96" s="163"/>
      <c r="F96" s="163"/>
      <c r="G96" s="163"/>
      <c r="H96" s="163"/>
      <c r="I96" s="163"/>
      <c r="J96" s="163"/>
      <c r="K96" s="163"/>
    </row>
    <row r="97" spans="1:11">
      <c r="A97" s="163"/>
      <c r="B97" s="163"/>
      <c r="C97" s="163"/>
      <c r="D97" s="163"/>
      <c r="E97" s="163"/>
      <c r="F97" s="163"/>
      <c r="G97" s="163"/>
      <c r="H97" s="163"/>
      <c r="I97" s="163"/>
      <c r="J97" s="163"/>
      <c r="K97" s="163"/>
    </row>
    <row r="99" spans="1:11">
      <c r="A99" s="147"/>
    </row>
  </sheetData>
  <mergeCells count="8">
    <mergeCell ref="A92:K92"/>
    <mergeCell ref="A94:K95"/>
    <mergeCell ref="A2:C2"/>
    <mergeCell ref="A4:D4"/>
    <mergeCell ref="A6:E6"/>
    <mergeCell ref="A7:D7"/>
    <mergeCell ref="C9:H9"/>
    <mergeCell ref="A88:K90"/>
  </mergeCells>
  <hyperlinks>
    <hyperlink ref="A4" r:id="rId1" display="CBO's Long-Term Budget Outlook (June 2011),"/>
  </hyperlinks>
  <pageMargins left="0.7" right="0.7" top="0.75" bottom="0.75" header="0.3" footer="0.3"/>
  <pageSetup scale="34" orientation="landscape"/>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95"/>
  <sheetViews>
    <sheetView workbookViewId="0">
      <selection activeCell="D12" sqref="D12:D22"/>
    </sheetView>
  </sheetViews>
  <sheetFormatPr baseColWidth="10" defaultColWidth="8.83203125" defaultRowHeight="14" x14ac:dyDescent="0"/>
  <cols>
    <col min="1" max="1" width="8.6640625" style="150" customWidth="1"/>
    <col min="2" max="9" width="12.6640625" style="147" customWidth="1"/>
    <col min="10" max="10" width="5.6640625" style="147" customWidth="1"/>
    <col min="11" max="11" width="17.6640625" style="147" customWidth="1"/>
    <col min="12" max="16384" width="8.83203125" style="147"/>
  </cols>
  <sheetData>
    <row r="2" spans="1:13">
      <c r="A2" s="237" t="s">
        <v>177</v>
      </c>
      <c r="B2" s="237"/>
      <c r="C2" s="237"/>
      <c r="D2" s="237"/>
    </row>
    <row r="4" spans="1:13">
      <c r="A4" s="236" t="s">
        <v>46</v>
      </c>
      <c r="B4" s="237"/>
      <c r="C4" s="237"/>
      <c r="D4" s="237"/>
    </row>
    <row r="5" spans="1:13">
      <c r="A5" s="185"/>
    </row>
    <row r="6" spans="1:13">
      <c r="A6" s="238" t="s">
        <v>198</v>
      </c>
      <c r="B6" s="237"/>
      <c r="C6" s="237"/>
      <c r="D6" s="237"/>
      <c r="E6" s="237"/>
    </row>
    <row r="7" spans="1:13">
      <c r="A7" s="243" t="s">
        <v>179</v>
      </c>
      <c r="B7" s="237"/>
      <c r="C7" s="237"/>
      <c r="D7" s="237"/>
    </row>
    <row r="8" spans="1:13">
      <c r="A8" s="149"/>
    </row>
    <row r="9" spans="1:13">
      <c r="A9" s="151"/>
      <c r="C9" s="240" t="s">
        <v>14</v>
      </c>
      <c r="D9" s="240"/>
      <c r="E9" s="240"/>
      <c r="F9" s="240"/>
      <c r="G9" s="240"/>
      <c r="H9" s="240"/>
      <c r="K9" s="151" t="s">
        <v>34</v>
      </c>
    </row>
    <row r="10" spans="1:13" ht="79.5" customHeight="1">
      <c r="A10" s="152" t="s">
        <v>48</v>
      </c>
      <c r="B10" s="153" t="s">
        <v>4</v>
      </c>
      <c r="C10" s="152" t="s">
        <v>180</v>
      </c>
      <c r="D10" s="152" t="s">
        <v>181</v>
      </c>
      <c r="E10" s="152" t="s">
        <v>182</v>
      </c>
      <c r="F10" s="152" t="s">
        <v>199</v>
      </c>
      <c r="G10" s="152" t="s">
        <v>184</v>
      </c>
      <c r="H10" s="152" t="s">
        <v>185</v>
      </c>
      <c r="I10" s="153" t="s">
        <v>186</v>
      </c>
      <c r="J10" s="153"/>
      <c r="K10" s="152" t="s">
        <v>187</v>
      </c>
      <c r="M10" s="154"/>
    </row>
    <row r="11" spans="1:13">
      <c r="A11" s="151"/>
      <c r="B11" s="156"/>
      <c r="C11" s="156"/>
      <c r="D11" s="156"/>
      <c r="E11" s="156"/>
      <c r="F11" s="156"/>
      <c r="G11" s="156"/>
      <c r="H11" s="156"/>
      <c r="I11" s="155"/>
      <c r="K11" s="156"/>
      <c r="L11" s="158"/>
      <c r="M11" s="157"/>
    </row>
    <row r="12" spans="1:13">
      <c r="A12" s="155">
        <v>2011</v>
      </c>
      <c r="B12" s="156">
        <v>14.8</v>
      </c>
      <c r="C12" s="156">
        <v>4.8</v>
      </c>
      <c r="D12" s="156">
        <v>5.6</v>
      </c>
      <c r="E12" s="156">
        <v>12.3</v>
      </c>
      <c r="F12" s="156">
        <v>22.7</v>
      </c>
      <c r="G12" s="156">
        <v>1.4</v>
      </c>
      <c r="H12" s="156">
        <v>24.1</v>
      </c>
      <c r="I12" s="155">
        <v>69</v>
      </c>
      <c r="K12" s="156">
        <v>-0.5</v>
      </c>
      <c r="L12" s="158"/>
      <c r="M12" s="157"/>
    </row>
    <row r="13" spans="1:13">
      <c r="A13" s="155">
        <v>2012</v>
      </c>
      <c r="B13" s="156">
        <v>16.2</v>
      </c>
      <c r="C13" s="156">
        <v>4.8</v>
      </c>
      <c r="D13" s="156">
        <v>5.4</v>
      </c>
      <c r="E13" s="156">
        <v>11.5</v>
      </c>
      <c r="F13" s="156">
        <v>21.7</v>
      </c>
      <c r="G13" s="156">
        <v>1.7</v>
      </c>
      <c r="H13" s="156">
        <v>23.4</v>
      </c>
      <c r="I13" s="155">
        <v>74</v>
      </c>
      <c r="K13" s="156">
        <v>-0.5</v>
      </c>
      <c r="L13" s="158"/>
      <c r="M13" s="157"/>
    </row>
    <row r="14" spans="1:13">
      <c r="A14" s="155">
        <v>2013</v>
      </c>
      <c r="B14" s="156">
        <v>17</v>
      </c>
      <c r="C14" s="156">
        <v>4.9000000000000004</v>
      </c>
      <c r="D14" s="156">
        <v>5.5</v>
      </c>
      <c r="E14" s="156">
        <v>10.8</v>
      </c>
      <c r="F14" s="156">
        <v>21.2</v>
      </c>
      <c r="G14" s="156">
        <v>2</v>
      </c>
      <c r="H14" s="156">
        <v>23.2</v>
      </c>
      <c r="I14" s="155">
        <v>77</v>
      </c>
      <c r="K14" s="156">
        <v>-0.6</v>
      </c>
      <c r="L14" s="158"/>
      <c r="M14" s="158"/>
    </row>
    <row r="15" spans="1:13">
      <c r="A15" s="155">
        <v>2014</v>
      </c>
      <c r="B15" s="156">
        <v>17.5</v>
      </c>
      <c r="C15" s="156">
        <v>4.9000000000000004</v>
      </c>
      <c r="D15" s="156">
        <v>5.8</v>
      </c>
      <c r="E15" s="156">
        <v>10.1</v>
      </c>
      <c r="F15" s="156">
        <v>20.8</v>
      </c>
      <c r="G15" s="156">
        <v>2.4</v>
      </c>
      <c r="H15" s="156">
        <v>23.1</v>
      </c>
      <c r="I15" s="155">
        <v>80</v>
      </c>
      <c r="K15" s="156">
        <v>-0.6</v>
      </c>
      <c r="L15" s="158"/>
      <c r="M15" s="158"/>
    </row>
    <row r="16" spans="1:13">
      <c r="A16" s="155">
        <v>2015</v>
      </c>
      <c r="B16" s="156">
        <v>17.600000000000001</v>
      </c>
      <c r="C16" s="156">
        <v>4.9000000000000004</v>
      </c>
      <c r="D16" s="156">
        <v>6.1</v>
      </c>
      <c r="E16" s="156">
        <v>9.6999999999999993</v>
      </c>
      <c r="F16" s="156">
        <v>20.7</v>
      </c>
      <c r="G16" s="156">
        <v>2.7</v>
      </c>
      <c r="H16" s="156">
        <v>23.4</v>
      </c>
      <c r="I16" s="155">
        <v>82</v>
      </c>
      <c r="K16" s="156">
        <v>-0.6</v>
      </c>
      <c r="L16" s="158"/>
      <c r="M16" s="158"/>
    </row>
    <row r="17" spans="1:13">
      <c r="A17" s="155">
        <v>2016</v>
      </c>
      <c r="B17" s="156">
        <v>17.600000000000001</v>
      </c>
      <c r="C17" s="156">
        <v>4.9000000000000004</v>
      </c>
      <c r="D17" s="156">
        <v>6.3</v>
      </c>
      <c r="E17" s="156">
        <v>9.6</v>
      </c>
      <c r="F17" s="156">
        <v>20.8</v>
      </c>
      <c r="G17" s="156">
        <v>3.1</v>
      </c>
      <c r="H17" s="156">
        <v>23.9</v>
      </c>
      <c r="I17" s="155">
        <v>85</v>
      </c>
      <c r="K17" s="156">
        <v>-0.6</v>
      </c>
      <c r="L17" s="158"/>
      <c r="M17" s="158"/>
    </row>
    <row r="18" spans="1:13">
      <c r="A18" s="155">
        <v>2017</v>
      </c>
      <c r="B18" s="156">
        <v>18</v>
      </c>
      <c r="C18" s="156">
        <v>5</v>
      </c>
      <c r="D18" s="156">
        <v>6.5</v>
      </c>
      <c r="E18" s="156">
        <v>9.4</v>
      </c>
      <c r="F18" s="156">
        <v>20.8</v>
      </c>
      <c r="G18" s="156">
        <v>3.4</v>
      </c>
      <c r="H18" s="156">
        <v>24.2</v>
      </c>
      <c r="I18" s="155">
        <v>87</v>
      </c>
      <c r="K18" s="156">
        <v>-0.6</v>
      </c>
      <c r="L18" s="158"/>
      <c r="M18" s="158"/>
    </row>
    <row r="19" spans="1:13">
      <c r="A19" s="155">
        <v>2018</v>
      </c>
      <c r="B19" s="156">
        <v>18.100000000000001</v>
      </c>
      <c r="C19" s="156">
        <v>5.0999999999999996</v>
      </c>
      <c r="D19" s="156">
        <v>6.6</v>
      </c>
      <c r="E19" s="156">
        <v>9.1999999999999993</v>
      </c>
      <c r="F19" s="156">
        <v>20.7</v>
      </c>
      <c r="G19" s="156">
        <v>3.7</v>
      </c>
      <c r="H19" s="156">
        <v>24.4</v>
      </c>
      <c r="I19" s="155">
        <v>90</v>
      </c>
      <c r="K19" s="156">
        <v>-0.6</v>
      </c>
      <c r="L19" s="158"/>
      <c r="M19" s="158"/>
    </row>
    <row r="20" spans="1:13">
      <c r="A20" s="155">
        <v>2019</v>
      </c>
      <c r="B20" s="156">
        <v>18.2</v>
      </c>
      <c r="C20" s="156">
        <v>5.0999999999999996</v>
      </c>
      <c r="D20" s="156">
        <v>6.7</v>
      </c>
      <c r="E20" s="156">
        <v>9.1999999999999993</v>
      </c>
      <c r="F20" s="156">
        <v>21.1</v>
      </c>
      <c r="G20" s="156">
        <v>3.9</v>
      </c>
      <c r="H20" s="156">
        <v>25</v>
      </c>
      <c r="I20" s="155">
        <v>94</v>
      </c>
      <c r="K20" s="156">
        <v>-0.7</v>
      </c>
      <c r="L20" s="158"/>
      <c r="M20" s="158"/>
    </row>
    <row r="21" spans="1:13">
      <c r="A21" s="155">
        <v>2020</v>
      </c>
      <c r="B21" s="156">
        <v>18.3</v>
      </c>
      <c r="C21" s="156">
        <v>5.2</v>
      </c>
      <c r="D21" s="156">
        <v>6.9</v>
      </c>
      <c r="E21" s="156">
        <v>9.1</v>
      </c>
      <c r="F21" s="156">
        <v>21.3</v>
      </c>
      <c r="G21" s="156">
        <v>4.2</v>
      </c>
      <c r="H21" s="156">
        <v>25.5</v>
      </c>
      <c r="I21" s="155">
        <v>97</v>
      </c>
      <c r="K21" s="156">
        <v>-0.7</v>
      </c>
      <c r="L21" s="158"/>
      <c r="M21" s="158"/>
    </row>
    <row r="22" spans="1:13">
      <c r="A22" s="155">
        <v>2021</v>
      </c>
      <c r="B22" s="156">
        <v>18.399999999999999</v>
      </c>
      <c r="C22" s="156">
        <v>5.3</v>
      </c>
      <c r="D22" s="156">
        <v>7.1</v>
      </c>
      <c r="E22" s="156">
        <v>9.1</v>
      </c>
      <c r="F22" s="156">
        <v>21.5</v>
      </c>
      <c r="G22" s="156">
        <v>4.4000000000000004</v>
      </c>
      <c r="H22" s="156">
        <v>25.9</v>
      </c>
      <c r="I22" s="155">
        <v>101</v>
      </c>
      <c r="K22" s="156">
        <v>-0.7</v>
      </c>
      <c r="L22" s="158"/>
      <c r="M22" s="158"/>
    </row>
    <row r="23" spans="1:13">
      <c r="A23" s="155">
        <v>2022</v>
      </c>
      <c r="B23" s="156">
        <v>18.399999999999999</v>
      </c>
      <c r="C23" s="156">
        <v>5.4</v>
      </c>
      <c r="D23" s="156">
        <v>7.4</v>
      </c>
      <c r="E23" s="156">
        <v>9</v>
      </c>
      <c r="F23" s="156">
        <v>21.8</v>
      </c>
      <c r="G23" s="156">
        <v>4.5999999999999996</v>
      </c>
      <c r="H23" s="156">
        <v>26.4</v>
      </c>
      <c r="I23" s="155">
        <v>105</v>
      </c>
      <c r="K23" s="156">
        <v>-0.7</v>
      </c>
      <c r="L23" s="158"/>
      <c r="M23" s="158"/>
    </row>
    <row r="24" spans="1:13">
      <c r="A24" s="155">
        <v>2023</v>
      </c>
      <c r="B24" s="156">
        <v>18.399999999999999</v>
      </c>
      <c r="C24" s="156">
        <v>5.5</v>
      </c>
      <c r="D24" s="156">
        <v>7.6</v>
      </c>
      <c r="E24" s="156">
        <v>9</v>
      </c>
      <c r="F24" s="156">
        <v>22</v>
      </c>
      <c r="G24" s="156">
        <v>4.9000000000000004</v>
      </c>
      <c r="H24" s="156">
        <v>27</v>
      </c>
      <c r="I24" s="155">
        <v>109</v>
      </c>
      <c r="K24" s="156">
        <v>-0.7</v>
      </c>
      <c r="L24" s="158"/>
      <c r="M24" s="158"/>
    </row>
    <row r="25" spans="1:13">
      <c r="A25" s="155">
        <v>2024</v>
      </c>
      <c r="B25" s="156">
        <v>18.399999999999999</v>
      </c>
      <c r="C25" s="156">
        <v>5.6</v>
      </c>
      <c r="D25" s="156">
        <v>7.8</v>
      </c>
      <c r="E25" s="156">
        <v>8.9</v>
      </c>
      <c r="F25" s="156">
        <v>22.3</v>
      </c>
      <c r="G25" s="156">
        <v>5.3</v>
      </c>
      <c r="H25" s="156">
        <v>27.6</v>
      </c>
      <c r="I25" s="155">
        <v>114</v>
      </c>
      <c r="K25" s="156">
        <v>-0.8</v>
      </c>
      <c r="L25" s="158"/>
      <c r="M25" s="158"/>
    </row>
    <row r="26" spans="1:13">
      <c r="A26" s="155">
        <v>2025</v>
      </c>
      <c r="B26" s="156">
        <v>18.399999999999999</v>
      </c>
      <c r="C26" s="156">
        <v>5.7</v>
      </c>
      <c r="D26" s="156">
        <v>8</v>
      </c>
      <c r="E26" s="156">
        <v>8.9</v>
      </c>
      <c r="F26" s="156">
        <v>22.6</v>
      </c>
      <c r="G26" s="156">
        <v>5.7</v>
      </c>
      <c r="H26" s="156">
        <v>28.3</v>
      </c>
      <c r="I26" s="155">
        <v>119</v>
      </c>
      <c r="K26" s="156">
        <v>-0.8</v>
      </c>
      <c r="L26" s="158"/>
      <c r="M26" s="158"/>
    </row>
    <row r="27" spans="1:13">
      <c r="A27" s="155">
        <v>2026</v>
      </c>
      <c r="B27" s="156">
        <v>18.399999999999999</v>
      </c>
      <c r="C27" s="156">
        <v>5.7</v>
      </c>
      <c r="D27" s="156">
        <v>8.3000000000000007</v>
      </c>
      <c r="E27" s="156">
        <v>8.9</v>
      </c>
      <c r="F27" s="156">
        <v>22.9</v>
      </c>
      <c r="G27" s="156">
        <v>6</v>
      </c>
      <c r="H27" s="156">
        <v>28.8</v>
      </c>
      <c r="I27" s="155">
        <v>125</v>
      </c>
      <c r="K27" s="156">
        <v>-0.8</v>
      </c>
      <c r="L27" s="158"/>
      <c r="M27" s="158"/>
    </row>
    <row r="28" spans="1:13">
      <c r="A28" s="155">
        <v>2027</v>
      </c>
      <c r="B28" s="156">
        <v>18.399999999999999</v>
      </c>
      <c r="C28" s="156">
        <v>5.8</v>
      </c>
      <c r="D28" s="156">
        <v>8.5</v>
      </c>
      <c r="E28" s="156">
        <v>8.8000000000000007</v>
      </c>
      <c r="F28" s="156">
        <v>23.1</v>
      </c>
      <c r="G28" s="156">
        <v>6.2</v>
      </c>
      <c r="H28" s="156">
        <v>29.4</v>
      </c>
      <c r="I28" s="155">
        <v>131</v>
      </c>
      <c r="K28" s="156">
        <v>-0.9</v>
      </c>
      <c r="L28" s="158"/>
      <c r="M28" s="158"/>
    </row>
    <row r="29" spans="1:13">
      <c r="A29" s="155">
        <v>2028</v>
      </c>
      <c r="B29" s="156">
        <v>18.399999999999999</v>
      </c>
      <c r="C29" s="156">
        <v>5.9</v>
      </c>
      <c r="D29" s="156">
        <v>8.6999999999999993</v>
      </c>
      <c r="E29" s="156">
        <v>8.8000000000000007</v>
      </c>
      <c r="F29" s="156">
        <v>23.4</v>
      </c>
      <c r="G29" s="156">
        <v>6.5</v>
      </c>
      <c r="H29" s="156">
        <v>29.9</v>
      </c>
      <c r="I29" s="155">
        <v>137</v>
      </c>
      <c r="K29" s="156">
        <v>-0.9</v>
      </c>
      <c r="L29" s="158"/>
      <c r="M29" s="158"/>
    </row>
    <row r="30" spans="1:13">
      <c r="A30" s="155">
        <v>2029</v>
      </c>
      <c r="B30" s="156">
        <v>18.399999999999999</v>
      </c>
      <c r="C30" s="156">
        <v>5.9</v>
      </c>
      <c r="D30" s="156">
        <v>9</v>
      </c>
      <c r="E30" s="156">
        <v>8.8000000000000007</v>
      </c>
      <c r="F30" s="156">
        <v>23.7</v>
      </c>
      <c r="G30" s="156">
        <v>6.8</v>
      </c>
      <c r="H30" s="156">
        <v>30.5</v>
      </c>
      <c r="I30" s="155">
        <v>143</v>
      </c>
      <c r="K30" s="156">
        <v>-0.9</v>
      </c>
      <c r="L30" s="158"/>
      <c r="M30" s="158"/>
    </row>
    <row r="31" spans="1:13">
      <c r="A31" s="155">
        <v>2030</v>
      </c>
      <c r="B31" s="156">
        <v>18.399999999999999</v>
      </c>
      <c r="C31" s="156">
        <v>6</v>
      </c>
      <c r="D31" s="156">
        <v>9.1999999999999993</v>
      </c>
      <c r="E31" s="156">
        <v>8.6999999999999993</v>
      </c>
      <c r="F31" s="156">
        <v>23.9</v>
      </c>
      <c r="G31" s="156">
        <v>7.2</v>
      </c>
      <c r="H31" s="156">
        <v>31.1</v>
      </c>
      <c r="I31" s="155">
        <v>150</v>
      </c>
      <c r="K31" s="156">
        <v>-0.9</v>
      </c>
      <c r="L31" s="158"/>
      <c r="M31" s="158"/>
    </row>
    <row r="32" spans="1:13">
      <c r="A32" s="155">
        <v>2031</v>
      </c>
      <c r="B32" s="156">
        <v>18.399999999999999</v>
      </c>
      <c r="C32" s="156">
        <v>6</v>
      </c>
      <c r="D32" s="156">
        <v>9.5</v>
      </c>
      <c r="E32" s="156">
        <v>8.6999999999999993</v>
      </c>
      <c r="F32" s="156">
        <v>24.1</v>
      </c>
      <c r="G32" s="156">
        <v>7.5</v>
      </c>
      <c r="H32" s="156">
        <v>31.7</v>
      </c>
      <c r="I32" s="155">
        <v>157</v>
      </c>
      <c r="K32" s="156">
        <v>-1</v>
      </c>
      <c r="L32" s="158"/>
      <c r="M32" s="158"/>
    </row>
    <row r="33" spans="1:13">
      <c r="A33" s="155">
        <v>2032</v>
      </c>
      <c r="B33" s="156">
        <v>18.399999999999999</v>
      </c>
      <c r="C33" s="156">
        <v>6</v>
      </c>
      <c r="D33" s="156">
        <v>9.6999999999999993</v>
      </c>
      <c r="E33" s="156">
        <v>8.6</v>
      </c>
      <c r="F33" s="156">
        <v>24.4</v>
      </c>
      <c r="G33" s="156">
        <v>7.9</v>
      </c>
      <c r="H33" s="156">
        <v>32.200000000000003</v>
      </c>
      <c r="I33" s="155">
        <v>164</v>
      </c>
      <c r="K33" s="156">
        <v>-1</v>
      </c>
      <c r="L33" s="158"/>
      <c r="M33" s="158"/>
    </row>
    <row r="34" spans="1:13">
      <c r="A34" s="155">
        <v>2033</v>
      </c>
      <c r="B34" s="156">
        <v>18.399999999999999</v>
      </c>
      <c r="C34" s="156">
        <v>6.1</v>
      </c>
      <c r="D34" s="156">
        <v>9.9</v>
      </c>
      <c r="E34" s="156">
        <v>8.6</v>
      </c>
      <c r="F34" s="156">
        <v>24.6</v>
      </c>
      <c r="G34" s="156">
        <v>8.1999999999999993</v>
      </c>
      <c r="H34" s="156">
        <v>32.799999999999997</v>
      </c>
      <c r="I34" s="155">
        <v>172</v>
      </c>
      <c r="K34" s="156">
        <v>-1</v>
      </c>
      <c r="L34" s="158"/>
      <c r="M34" s="158"/>
    </row>
    <row r="35" spans="1:13">
      <c r="A35" s="155">
        <v>2034</v>
      </c>
      <c r="B35" s="156">
        <v>18.399999999999999</v>
      </c>
      <c r="C35" s="156">
        <v>6.1</v>
      </c>
      <c r="D35" s="156">
        <v>10.1</v>
      </c>
      <c r="E35" s="156">
        <v>8.6</v>
      </c>
      <c r="F35" s="156">
        <v>24.8</v>
      </c>
      <c r="G35" s="156">
        <v>8.5</v>
      </c>
      <c r="H35" s="156">
        <v>33.299999999999997</v>
      </c>
      <c r="I35" s="155">
        <v>179</v>
      </c>
      <c r="K35" s="156">
        <v>-1</v>
      </c>
      <c r="L35" s="158"/>
      <c r="M35" s="158"/>
    </row>
    <row r="36" spans="1:13">
      <c r="A36" s="155">
        <v>2035</v>
      </c>
      <c r="B36" s="156">
        <v>18.399999999999999</v>
      </c>
      <c r="C36" s="156">
        <v>6.1</v>
      </c>
      <c r="D36" s="156">
        <v>10.3</v>
      </c>
      <c r="E36" s="156">
        <v>8.5</v>
      </c>
      <c r="F36" s="156">
        <v>25</v>
      </c>
      <c r="G36" s="156">
        <v>8.9</v>
      </c>
      <c r="H36" s="156">
        <v>33.9</v>
      </c>
      <c r="I36" s="155">
        <v>187</v>
      </c>
      <c r="K36" s="156">
        <v>-1.1000000000000001</v>
      </c>
      <c r="L36" s="158"/>
      <c r="M36" s="158"/>
    </row>
    <row r="37" spans="1:13">
      <c r="A37" s="155">
        <v>2036</v>
      </c>
      <c r="B37" s="156">
        <v>18.399999999999999</v>
      </c>
      <c r="C37" s="156">
        <v>6.1</v>
      </c>
      <c r="D37" s="156">
        <v>10.6</v>
      </c>
      <c r="E37" s="156">
        <v>8.5</v>
      </c>
      <c r="F37" s="156">
        <v>25.2</v>
      </c>
      <c r="G37" s="156">
        <v>9.3000000000000007</v>
      </c>
      <c r="H37" s="156">
        <v>34.5</v>
      </c>
      <c r="I37" s="155">
        <v>195</v>
      </c>
      <c r="K37" s="156">
        <v>-1.1000000000000001</v>
      </c>
      <c r="L37" s="158"/>
      <c r="M37" s="158"/>
    </row>
    <row r="38" spans="1:13">
      <c r="A38" s="155">
        <v>2037</v>
      </c>
      <c r="B38" s="156">
        <v>18.399999999999999</v>
      </c>
      <c r="C38" s="156">
        <v>6.1</v>
      </c>
      <c r="D38" s="156">
        <v>10.8</v>
      </c>
      <c r="E38" s="156">
        <v>8.5</v>
      </c>
      <c r="F38" s="156">
        <v>25.3</v>
      </c>
      <c r="G38" s="156">
        <v>9.6999999999999993</v>
      </c>
      <c r="H38" s="156">
        <v>35.1</v>
      </c>
      <c r="I38" s="155" t="s">
        <v>200</v>
      </c>
      <c r="K38" s="156">
        <v>-1.1000000000000001</v>
      </c>
      <c r="L38" s="158"/>
      <c r="M38" s="158"/>
    </row>
    <row r="39" spans="1:13">
      <c r="A39" s="155">
        <v>2038</v>
      </c>
      <c r="B39" s="156">
        <v>18.399999999999999</v>
      </c>
      <c r="C39" s="156">
        <v>6.1</v>
      </c>
      <c r="D39" s="156">
        <v>11</v>
      </c>
      <c r="E39" s="156">
        <v>8.4</v>
      </c>
      <c r="F39" s="156">
        <v>25.5</v>
      </c>
      <c r="G39" s="156">
        <v>10.1</v>
      </c>
      <c r="H39" s="156">
        <v>35.6</v>
      </c>
      <c r="I39" s="155" t="s">
        <v>201</v>
      </c>
      <c r="K39" s="156">
        <v>-1.1000000000000001</v>
      </c>
      <c r="L39" s="158"/>
      <c r="M39" s="158"/>
    </row>
    <row r="40" spans="1:13">
      <c r="A40" s="155">
        <v>2039</v>
      </c>
      <c r="B40" s="156">
        <v>18.399999999999999</v>
      </c>
      <c r="C40" s="156">
        <v>6.1</v>
      </c>
      <c r="D40" s="156">
        <v>11.2</v>
      </c>
      <c r="E40" s="156">
        <v>8.4</v>
      </c>
      <c r="F40" s="156">
        <v>25.6</v>
      </c>
      <c r="G40" s="156">
        <v>10.6</v>
      </c>
      <c r="H40" s="156">
        <v>36.200000000000003</v>
      </c>
      <c r="I40" s="155" t="s">
        <v>202</v>
      </c>
      <c r="K40" s="156">
        <v>-1.2</v>
      </c>
      <c r="L40" s="158"/>
      <c r="M40" s="158"/>
    </row>
    <row r="41" spans="1:13">
      <c r="A41" s="155">
        <v>2040</v>
      </c>
      <c r="B41" s="156">
        <v>18.399999999999999</v>
      </c>
      <c r="C41" s="156">
        <v>6</v>
      </c>
      <c r="D41" s="156">
        <v>11.4</v>
      </c>
      <c r="E41" s="156">
        <v>8.4</v>
      </c>
      <c r="F41" s="156">
        <v>25.8</v>
      </c>
      <c r="G41" s="156">
        <v>11.1</v>
      </c>
      <c r="H41" s="156">
        <v>36.799999999999997</v>
      </c>
      <c r="I41" s="155" t="s">
        <v>203</v>
      </c>
      <c r="K41" s="156">
        <v>-1.2</v>
      </c>
      <c r="L41" s="158"/>
      <c r="M41" s="158"/>
    </row>
    <row r="42" spans="1:13">
      <c r="A42" s="155">
        <v>2041</v>
      </c>
      <c r="B42" s="156">
        <v>18.399999999999999</v>
      </c>
      <c r="C42" s="156">
        <v>6</v>
      </c>
      <c r="D42" s="156">
        <v>11.5</v>
      </c>
      <c r="E42" s="156">
        <v>8.3000000000000007</v>
      </c>
      <c r="F42" s="156">
        <v>25.9</v>
      </c>
      <c r="G42" s="156">
        <v>11.5</v>
      </c>
      <c r="H42" s="156">
        <v>37.4</v>
      </c>
      <c r="I42" s="155" t="s">
        <v>204</v>
      </c>
      <c r="K42" s="156">
        <v>-1.2</v>
      </c>
      <c r="L42" s="158"/>
      <c r="M42" s="158"/>
    </row>
    <row r="43" spans="1:13">
      <c r="A43" s="155">
        <v>2042</v>
      </c>
      <c r="B43" s="156">
        <v>18.399999999999999</v>
      </c>
      <c r="C43" s="156">
        <v>6</v>
      </c>
      <c r="D43" s="156">
        <v>11.7</v>
      </c>
      <c r="E43" s="156">
        <v>8.3000000000000007</v>
      </c>
      <c r="F43" s="156">
        <v>26</v>
      </c>
      <c r="G43" s="156">
        <v>12</v>
      </c>
      <c r="H43" s="156">
        <v>38</v>
      </c>
      <c r="I43" s="155"/>
      <c r="K43" s="156">
        <v>-1.2</v>
      </c>
      <c r="L43" s="158"/>
      <c r="M43" s="158"/>
    </row>
    <row r="44" spans="1:13">
      <c r="A44" s="155">
        <v>2043</v>
      </c>
      <c r="B44" s="156">
        <v>18.399999999999999</v>
      </c>
      <c r="C44" s="156">
        <v>6</v>
      </c>
      <c r="D44" s="156">
        <v>11.9</v>
      </c>
      <c r="E44" s="156">
        <v>8.3000000000000007</v>
      </c>
      <c r="F44" s="156">
        <v>26.1</v>
      </c>
      <c r="G44" s="156">
        <v>12.4</v>
      </c>
      <c r="H44" s="156">
        <v>38.5</v>
      </c>
      <c r="I44" s="155"/>
      <c r="K44" s="156">
        <v>-1.2</v>
      </c>
      <c r="L44" s="158"/>
      <c r="M44" s="158"/>
    </row>
    <row r="45" spans="1:13">
      <c r="A45" s="155">
        <v>2044</v>
      </c>
      <c r="B45" s="156">
        <v>18.399999999999999</v>
      </c>
      <c r="C45" s="156">
        <v>5.9</v>
      </c>
      <c r="D45" s="156">
        <v>12.1</v>
      </c>
      <c r="E45" s="156">
        <v>8.3000000000000007</v>
      </c>
      <c r="F45" s="156">
        <v>26.2</v>
      </c>
      <c r="G45" s="156">
        <v>12.8</v>
      </c>
      <c r="H45" s="156">
        <v>39</v>
      </c>
      <c r="I45" s="155"/>
      <c r="K45" s="156">
        <v>-1.3</v>
      </c>
      <c r="L45" s="158"/>
      <c r="M45" s="158"/>
    </row>
    <row r="46" spans="1:13">
      <c r="A46" s="155">
        <v>2045</v>
      </c>
      <c r="B46" s="156">
        <v>18.399999999999999</v>
      </c>
      <c r="C46" s="156">
        <v>5.9</v>
      </c>
      <c r="D46" s="156">
        <v>12.2</v>
      </c>
      <c r="E46" s="156">
        <v>8.1999999999999993</v>
      </c>
      <c r="F46" s="156">
        <v>26.3</v>
      </c>
      <c r="G46" s="156">
        <v>13.2</v>
      </c>
      <c r="H46" s="156">
        <v>39.6</v>
      </c>
      <c r="I46" s="155"/>
      <c r="K46" s="156">
        <v>-1.3</v>
      </c>
      <c r="L46" s="158"/>
      <c r="M46" s="158"/>
    </row>
    <row r="47" spans="1:13">
      <c r="A47" s="155">
        <v>2046</v>
      </c>
      <c r="B47" s="156">
        <v>18.399999999999999</v>
      </c>
      <c r="C47" s="156">
        <v>5.9</v>
      </c>
      <c r="D47" s="156">
        <v>12.4</v>
      </c>
      <c r="E47" s="156">
        <v>8.1999999999999993</v>
      </c>
      <c r="F47" s="156">
        <v>26.5</v>
      </c>
      <c r="G47" s="156">
        <v>13.7</v>
      </c>
      <c r="H47" s="156">
        <v>40.200000000000003</v>
      </c>
      <c r="I47" s="155"/>
      <c r="K47" s="156">
        <v>-1.3</v>
      </c>
      <c r="L47" s="158"/>
      <c r="M47" s="158"/>
    </row>
    <row r="48" spans="1:13">
      <c r="A48" s="155">
        <v>2047</v>
      </c>
      <c r="B48" s="156">
        <v>18.399999999999999</v>
      </c>
      <c r="C48" s="156">
        <v>5.9</v>
      </c>
      <c r="D48" s="156">
        <v>12.6</v>
      </c>
      <c r="E48" s="156">
        <v>8.1999999999999993</v>
      </c>
      <c r="F48" s="156">
        <v>26.6</v>
      </c>
      <c r="G48" s="156">
        <v>14.1</v>
      </c>
      <c r="H48" s="156">
        <v>40.700000000000003</v>
      </c>
      <c r="I48" s="155"/>
      <c r="K48" s="156">
        <v>-1.3</v>
      </c>
      <c r="L48" s="158"/>
      <c r="M48" s="158"/>
    </row>
    <row r="49" spans="1:13">
      <c r="A49" s="155">
        <v>2048</v>
      </c>
      <c r="B49" s="156">
        <v>18.399999999999999</v>
      </c>
      <c r="C49" s="156">
        <v>5.9</v>
      </c>
      <c r="D49" s="156">
        <v>12.7</v>
      </c>
      <c r="E49" s="156">
        <v>8.1999999999999993</v>
      </c>
      <c r="F49" s="156">
        <v>26.7</v>
      </c>
      <c r="G49" s="156">
        <v>14.7</v>
      </c>
      <c r="H49" s="156">
        <v>41.4</v>
      </c>
      <c r="I49" s="155"/>
      <c r="K49" s="156">
        <v>-1.3</v>
      </c>
      <c r="L49" s="158"/>
      <c r="M49" s="158"/>
    </row>
    <row r="50" spans="1:13">
      <c r="A50" s="155">
        <v>2049</v>
      </c>
      <c r="B50" s="156">
        <v>18.399999999999999</v>
      </c>
      <c r="C50" s="156">
        <v>5.9</v>
      </c>
      <c r="D50" s="156">
        <v>12.9</v>
      </c>
      <c r="E50" s="156">
        <v>8.1</v>
      </c>
      <c r="F50" s="156">
        <v>26.9</v>
      </c>
      <c r="G50" s="156">
        <v>15.2</v>
      </c>
      <c r="H50" s="156">
        <v>42.1</v>
      </c>
      <c r="I50" s="155"/>
      <c r="K50" s="156">
        <v>-1.4</v>
      </c>
      <c r="L50" s="158"/>
      <c r="M50" s="158"/>
    </row>
    <row r="51" spans="1:13">
      <c r="A51" s="155">
        <v>2050</v>
      </c>
      <c r="B51" s="156">
        <v>18.399999999999999</v>
      </c>
      <c r="C51" s="156">
        <v>5.9</v>
      </c>
      <c r="D51" s="156">
        <v>13</v>
      </c>
      <c r="E51" s="156">
        <v>8.1</v>
      </c>
      <c r="F51" s="156">
        <v>27</v>
      </c>
      <c r="G51" s="156">
        <v>15.8</v>
      </c>
      <c r="H51" s="156">
        <v>42.8</v>
      </c>
      <c r="I51" s="155"/>
      <c r="K51" s="156">
        <v>-1.4</v>
      </c>
      <c r="L51" s="158"/>
      <c r="M51" s="158"/>
    </row>
    <row r="52" spans="1:13">
      <c r="A52" s="155">
        <v>2051</v>
      </c>
      <c r="B52" s="156">
        <v>18.399999999999999</v>
      </c>
      <c r="C52" s="156">
        <v>5.9</v>
      </c>
      <c r="D52" s="156">
        <v>13.2</v>
      </c>
      <c r="E52" s="156">
        <v>8.1</v>
      </c>
      <c r="F52" s="156">
        <v>27.2</v>
      </c>
      <c r="G52" s="156">
        <v>16.3</v>
      </c>
      <c r="H52" s="156">
        <v>43.5</v>
      </c>
      <c r="I52" s="155"/>
      <c r="K52" s="156">
        <v>-1.4</v>
      </c>
      <c r="L52" s="158"/>
      <c r="M52" s="158"/>
    </row>
    <row r="53" spans="1:13">
      <c r="A53" s="155">
        <v>2052</v>
      </c>
      <c r="B53" s="156">
        <v>18.399999999999999</v>
      </c>
      <c r="C53" s="156">
        <v>5.9</v>
      </c>
      <c r="D53" s="156">
        <v>13.4</v>
      </c>
      <c r="E53" s="156">
        <v>8</v>
      </c>
      <c r="F53" s="156">
        <v>27.3</v>
      </c>
      <c r="G53" s="156">
        <v>17</v>
      </c>
      <c r="H53" s="156">
        <v>44.3</v>
      </c>
      <c r="I53" s="155"/>
      <c r="K53" s="156">
        <v>-1.4</v>
      </c>
      <c r="L53" s="158"/>
      <c r="M53" s="158"/>
    </row>
    <row r="54" spans="1:13">
      <c r="A54" s="155">
        <v>2053</v>
      </c>
      <c r="B54" s="156">
        <v>18.399999999999999</v>
      </c>
      <c r="C54" s="156">
        <v>5.9</v>
      </c>
      <c r="D54" s="156">
        <v>13.5</v>
      </c>
      <c r="E54" s="156">
        <v>8</v>
      </c>
      <c r="F54" s="156">
        <v>27.5</v>
      </c>
      <c r="G54" s="156">
        <v>17.600000000000001</v>
      </c>
      <c r="H54" s="156">
        <v>45.1</v>
      </c>
      <c r="I54" s="155"/>
      <c r="K54" s="156">
        <v>-1.4</v>
      </c>
      <c r="L54" s="158"/>
      <c r="M54" s="158"/>
    </row>
    <row r="55" spans="1:13">
      <c r="A55" s="155">
        <v>2054</v>
      </c>
      <c r="B55" s="156">
        <v>18.399999999999999</v>
      </c>
      <c r="C55" s="156">
        <v>6</v>
      </c>
      <c r="D55" s="156">
        <v>13.7</v>
      </c>
      <c r="E55" s="156">
        <v>8</v>
      </c>
      <c r="F55" s="156">
        <v>27.6</v>
      </c>
      <c r="G55" s="156">
        <v>18.100000000000001</v>
      </c>
      <c r="H55" s="156">
        <v>45.8</v>
      </c>
      <c r="I55" s="155"/>
      <c r="K55" s="156">
        <v>-1.5</v>
      </c>
      <c r="L55" s="158"/>
      <c r="M55" s="158"/>
    </row>
    <row r="56" spans="1:13">
      <c r="A56" s="155">
        <v>2055</v>
      </c>
      <c r="B56" s="156">
        <v>18.399999999999999</v>
      </c>
      <c r="C56" s="156">
        <v>6</v>
      </c>
      <c r="D56" s="156">
        <v>13.9</v>
      </c>
      <c r="E56" s="156">
        <v>8</v>
      </c>
      <c r="F56" s="156">
        <v>27.8</v>
      </c>
      <c r="G56" s="156">
        <v>18.7</v>
      </c>
      <c r="H56" s="156">
        <v>46.6</v>
      </c>
      <c r="I56" s="155"/>
      <c r="K56" s="156">
        <v>-1.5</v>
      </c>
      <c r="L56" s="158"/>
      <c r="M56" s="158"/>
    </row>
    <row r="57" spans="1:13">
      <c r="A57" s="155">
        <v>2056</v>
      </c>
      <c r="B57" s="156">
        <v>18.399999999999999</v>
      </c>
      <c r="C57" s="156">
        <v>6</v>
      </c>
      <c r="D57" s="156">
        <v>14</v>
      </c>
      <c r="E57" s="156">
        <v>7.9</v>
      </c>
      <c r="F57" s="156">
        <v>28</v>
      </c>
      <c r="G57" s="156">
        <v>19.3</v>
      </c>
      <c r="H57" s="156">
        <v>47.3</v>
      </c>
      <c r="I57" s="155"/>
      <c r="K57" s="156">
        <v>-1.5</v>
      </c>
      <c r="L57" s="158"/>
      <c r="M57" s="158"/>
    </row>
    <row r="58" spans="1:13">
      <c r="A58" s="155">
        <v>2057</v>
      </c>
      <c r="B58" s="156">
        <v>18.399999999999999</v>
      </c>
      <c r="C58" s="156">
        <v>6</v>
      </c>
      <c r="D58" s="156">
        <v>14.2</v>
      </c>
      <c r="E58" s="156">
        <v>7.9</v>
      </c>
      <c r="F58" s="156">
        <v>28.2</v>
      </c>
      <c r="G58" s="156">
        <v>19.899999999999999</v>
      </c>
      <c r="H58" s="156">
        <v>48.1</v>
      </c>
      <c r="I58" s="155"/>
      <c r="K58" s="156">
        <v>-1.5</v>
      </c>
      <c r="L58" s="158"/>
      <c r="M58" s="158"/>
    </row>
    <row r="59" spans="1:13">
      <c r="A59" s="155">
        <v>2058</v>
      </c>
      <c r="B59" s="156">
        <v>18.399999999999999</v>
      </c>
      <c r="C59" s="156">
        <v>6</v>
      </c>
      <c r="D59" s="156">
        <v>14.4</v>
      </c>
      <c r="E59" s="156">
        <v>7.9</v>
      </c>
      <c r="F59" s="156">
        <v>28.3</v>
      </c>
      <c r="G59" s="156">
        <v>20.5</v>
      </c>
      <c r="H59" s="156">
        <v>48.8</v>
      </c>
      <c r="I59" s="155"/>
      <c r="K59" s="156">
        <v>-1.5</v>
      </c>
      <c r="L59" s="158"/>
      <c r="M59" s="158"/>
    </row>
    <row r="60" spans="1:13">
      <c r="A60" s="155">
        <v>2059</v>
      </c>
      <c r="B60" s="156">
        <v>18.399999999999999</v>
      </c>
      <c r="C60" s="156">
        <v>6.1</v>
      </c>
      <c r="D60" s="156">
        <v>14.6</v>
      </c>
      <c r="E60" s="156">
        <v>7.9</v>
      </c>
      <c r="F60" s="156">
        <v>28.5</v>
      </c>
      <c r="G60" s="156">
        <v>21.3</v>
      </c>
      <c r="H60" s="156">
        <v>49.7</v>
      </c>
      <c r="I60" s="155"/>
      <c r="K60" s="156">
        <v>-1.6</v>
      </c>
      <c r="L60" s="158"/>
      <c r="M60" s="158"/>
    </row>
    <row r="61" spans="1:13">
      <c r="A61" s="155">
        <v>2060</v>
      </c>
      <c r="B61" s="156">
        <v>18.399999999999999</v>
      </c>
      <c r="C61" s="156">
        <v>6</v>
      </c>
      <c r="D61" s="156">
        <v>14.8</v>
      </c>
      <c r="E61" s="156">
        <v>7.8</v>
      </c>
      <c r="F61" s="156">
        <v>28.6</v>
      </c>
      <c r="G61" s="156">
        <v>22</v>
      </c>
      <c r="H61" s="156">
        <v>50.7</v>
      </c>
      <c r="I61" s="155"/>
      <c r="K61" s="156">
        <v>-1.6</v>
      </c>
      <c r="L61" s="158"/>
      <c r="M61" s="158"/>
    </row>
    <row r="62" spans="1:13">
      <c r="A62" s="155">
        <v>2061</v>
      </c>
      <c r="B62" s="156">
        <v>18.399999999999999</v>
      </c>
      <c r="C62" s="156">
        <v>6.1</v>
      </c>
      <c r="D62" s="156">
        <v>14.9</v>
      </c>
      <c r="E62" s="156">
        <v>7.8</v>
      </c>
      <c r="F62" s="156">
        <v>28.8</v>
      </c>
      <c r="G62" s="156">
        <v>22.6</v>
      </c>
      <c r="H62" s="156">
        <v>51.4</v>
      </c>
      <c r="I62" s="155"/>
      <c r="K62" s="156">
        <v>-1.6</v>
      </c>
      <c r="L62" s="158"/>
      <c r="M62" s="158"/>
    </row>
    <row r="63" spans="1:13">
      <c r="A63" s="155">
        <v>2062</v>
      </c>
      <c r="B63" s="156">
        <v>18.399999999999999</v>
      </c>
      <c r="C63" s="156">
        <v>6.1</v>
      </c>
      <c r="D63" s="156">
        <v>15.1</v>
      </c>
      <c r="E63" s="156">
        <v>7.8</v>
      </c>
      <c r="F63" s="156">
        <v>29</v>
      </c>
      <c r="G63" s="156">
        <v>23.2</v>
      </c>
      <c r="H63" s="156">
        <v>52.2</v>
      </c>
      <c r="I63" s="155"/>
      <c r="K63" s="156">
        <v>-1.6</v>
      </c>
      <c r="L63" s="158"/>
      <c r="M63" s="158"/>
    </row>
    <row r="64" spans="1:13">
      <c r="A64" s="155">
        <v>2063</v>
      </c>
      <c r="B64" s="156">
        <v>18.399999999999999</v>
      </c>
      <c r="C64" s="156">
        <v>6.1</v>
      </c>
      <c r="D64" s="156">
        <v>15.3</v>
      </c>
      <c r="E64" s="156">
        <v>7.7</v>
      </c>
      <c r="F64" s="156">
        <v>29.1</v>
      </c>
      <c r="G64" s="156">
        <v>23.9</v>
      </c>
      <c r="H64" s="156">
        <v>53</v>
      </c>
      <c r="I64" s="155"/>
      <c r="K64" s="156">
        <v>-1.7</v>
      </c>
      <c r="L64" s="158"/>
      <c r="M64" s="158"/>
    </row>
    <row r="65" spans="1:13">
      <c r="A65" s="155">
        <v>2064</v>
      </c>
      <c r="B65" s="156">
        <v>18.399999999999999</v>
      </c>
      <c r="C65" s="156">
        <v>6.1</v>
      </c>
      <c r="D65" s="156">
        <v>15.5</v>
      </c>
      <c r="E65" s="156">
        <v>7.7</v>
      </c>
      <c r="F65" s="156">
        <v>29.3</v>
      </c>
      <c r="G65" s="156">
        <v>24.6</v>
      </c>
      <c r="H65" s="156">
        <v>53.9</v>
      </c>
      <c r="I65" s="155"/>
      <c r="K65" s="156">
        <v>-1.7</v>
      </c>
      <c r="L65" s="158"/>
      <c r="M65" s="158"/>
    </row>
    <row r="66" spans="1:13">
      <c r="A66" s="155">
        <v>2065</v>
      </c>
      <c r="B66" s="156">
        <v>18.399999999999999</v>
      </c>
      <c r="C66" s="156">
        <v>6.1</v>
      </c>
      <c r="D66" s="156">
        <v>15.7</v>
      </c>
      <c r="E66" s="156">
        <v>7.7</v>
      </c>
      <c r="F66" s="156">
        <v>29.5</v>
      </c>
      <c r="G66" s="156">
        <v>25.3</v>
      </c>
      <c r="H66" s="156">
        <v>54.8</v>
      </c>
      <c r="I66" s="155"/>
      <c r="K66" s="156">
        <v>-1.7</v>
      </c>
      <c r="L66" s="158"/>
      <c r="M66" s="158"/>
    </row>
    <row r="67" spans="1:13">
      <c r="A67" s="155">
        <v>2066</v>
      </c>
      <c r="B67" s="156">
        <v>18.399999999999999</v>
      </c>
      <c r="C67" s="156">
        <v>6.2</v>
      </c>
      <c r="D67" s="156">
        <v>15.9</v>
      </c>
      <c r="E67" s="156">
        <v>7.6</v>
      </c>
      <c r="F67" s="156">
        <v>29.7</v>
      </c>
      <c r="G67" s="156">
        <v>26</v>
      </c>
      <c r="H67" s="156">
        <v>55.7</v>
      </c>
      <c r="I67" s="155"/>
      <c r="K67" s="156">
        <v>-1.7</v>
      </c>
      <c r="L67" s="158"/>
      <c r="M67" s="158"/>
    </row>
    <row r="68" spans="1:13">
      <c r="A68" s="155">
        <v>2067</v>
      </c>
      <c r="B68" s="156">
        <v>18.399999999999999</v>
      </c>
      <c r="C68" s="156">
        <v>6.2</v>
      </c>
      <c r="D68" s="156">
        <v>16.100000000000001</v>
      </c>
      <c r="E68" s="156">
        <v>7.6</v>
      </c>
      <c r="F68" s="156">
        <v>29.8</v>
      </c>
      <c r="G68" s="156">
        <v>26.8</v>
      </c>
      <c r="H68" s="156">
        <v>56.7</v>
      </c>
      <c r="I68" s="155"/>
      <c r="K68" s="156">
        <v>-1.8</v>
      </c>
      <c r="L68" s="158"/>
      <c r="M68" s="158"/>
    </row>
    <row r="69" spans="1:13">
      <c r="A69" s="155">
        <v>2068</v>
      </c>
      <c r="B69" s="156">
        <v>18.399999999999999</v>
      </c>
      <c r="C69" s="156">
        <v>6.2</v>
      </c>
      <c r="D69" s="156">
        <v>16.3</v>
      </c>
      <c r="E69" s="156">
        <v>7.6</v>
      </c>
      <c r="F69" s="156">
        <v>30</v>
      </c>
      <c r="G69" s="156">
        <v>27.6</v>
      </c>
      <c r="H69" s="156">
        <v>57.6</v>
      </c>
      <c r="I69" s="155"/>
      <c r="K69" s="156">
        <v>-1.8</v>
      </c>
      <c r="L69" s="158"/>
      <c r="M69" s="158"/>
    </row>
    <row r="70" spans="1:13">
      <c r="A70" s="155">
        <v>2069</v>
      </c>
      <c r="B70" s="156">
        <v>18.399999999999999</v>
      </c>
      <c r="C70" s="156">
        <v>6.2</v>
      </c>
      <c r="D70" s="156">
        <v>16.399999999999999</v>
      </c>
      <c r="E70" s="156">
        <v>7.6</v>
      </c>
      <c r="F70" s="156">
        <v>30.2</v>
      </c>
      <c r="G70" s="156">
        <v>28.3</v>
      </c>
      <c r="H70" s="156">
        <v>58.5</v>
      </c>
      <c r="I70" s="155"/>
      <c r="K70" s="156">
        <v>-1.8</v>
      </c>
      <c r="L70" s="158"/>
      <c r="M70" s="158"/>
    </row>
    <row r="71" spans="1:13">
      <c r="A71" s="155">
        <v>2070</v>
      </c>
      <c r="B71" s="156">
        <v>18.399999999999999</v>
      </c>
      <c r="C71" s="156">
        <v>6.2</v>
      </c>
      <c r="D71" s="156">
        <v>16.600000000000001</v>
      </c>
      <c r="E71" s="156">
        <v>7.5</v>
      </c>
      <c r="F71" s="156">
        <v>30.4</v>
      </c>
      <c r="G71" s="156">
        <v>29.2</v>
      </c>
      <c r="H71" s="156">
        <v>59.6</v>
      </c>
      <c r="I71" s="155"/>
      <c r="K71" s="156">
        <v>-1.8</v>
      </c>
      <c r="L71" s="158"/>
      <c r="M71" s="158"/>
    </row>
    <row r="72" spans="1:13">
      <c r="A72" s="155">
        <v>2071</v>
      </c>
      <c r="B72" s="156">
        <v>18.399999999999999</v>
      </c>
      <c r="C72" s="156">
        <v>6.2</v>
      </c>
      <c r="D72" s="156">
        <v>16.8</v>
      </c>
      <c r="E72" s="156">
        <v>7.5</v>
      </c>
      <c r="F72" s="156">
        <v>30.5</v>
      </c>
      <c r="G72" s="156">
        <v>30.1</v>
      </c>
      <c r="H72" s="156">
        <v>60.6</v>
      </c>
      <c r="I72" s="155"/>
      <c r="K72" s="156">
        <v>-1.9</v>
      </c>
      <c r="L72" s="158"/>
      <c r="M72" s="158"/>
    </row>
    <row r="73" spans="1:13">
      <c r="A73" s="155">
        <v>2072</v>
      </c>
      <c r="B73" s="156">
        <v>18.399999999999999</v>
      </c>
      <c r="C73" s="156">
        <v>6.2</v>
      </c>
      <c r="D73" s="156">
        <v>17</v>
      </c>
      <c r="E73" s="156">
        <v>7.5</v>
      </c>
      <c r="F73" s="156">
        <v>30.7</v>
      </c>
      <c r="G73" s="156">
        <v>30.9</v>
      </c>
      <c r="H73" s="156">
        <v>61.6</v>
      </c>
      <c r="I73" s="155"/>
      <c r="K73" s="156">
        <v>-1.9</v>
      </c>
      <c r="L73" s="158"/>
      <c r="M73" s="158"/>
    </row>
    <row r="74" spans="1:13">
      <c r="A74" s="155">
        <v>2073</v>
      </c>
      <c r="B74" s="156">
        <v>18.399999999999999</v>
      </c>
      <c r="C74" s="156">
        <v>6.3</v>
      </c>
      <c r="D74" s="156">
        <v>17.2</v>
      </c>
      <c r="E74" s="156">
        <v>7.4</v>
      </c>
      <c r="F74" s="156">
        <v>30.9</v>
      </c>
      <c r="G74" s="156">
        <v>31.7</v>
      </c>
      <c r="H74" s="156">
        <v>62.6</v>
      </c>
      <c r="I74" s="155"/>
      <c r="K74" s="156">
        <v>-1.9</v>
      </c>
      <c r="L74" s="158"/>
      <c r="M74" s="158"/>
    </row>
    <row r="75" spans="1:13">
      <c r="A75" s="155">
        <v>2074</v>
      </c>
      <c r="B75" s="156">
        <v>18.399999999999999</v>
      </c>
      <c r="C75" s="156">
        <v>6.3</v>
      </c>
      <c r="D75" s="156">
        <v>17.399999999999999</v>
      </c>
      <c r="E75" s="156">
        <v>7.4</v>
      </c>
      <c r="F75" s="156">
        <v>31.1</v>
      </c>
      <c r="G75" s="156">
        <v>32.5</v>
      </c>
      <c r="H75" s="156">
        <v>63.6</v>
      </c>
      <c r="I75" s="155"/>
      <c r="K75" s="156">
        <v>-1.9</v>
      </c>
      <c r="L75" s="158"/>
      <c r="M75" s="158"/>
    </row>
    <row r="76" spans="1:13">
      <c r="A76" s="155">
        <v>2075</v>
      </c>
      <c r="B76" s="156">
        <v>18.399999999999999</v>
      </c>
      <c r="C76" s="156">
        <v>6.3</v>
      </c>
      <c r="D76" s="156">
        <v>17.600000000000001</v>
      </c>
      <c r="E76" s="156">
        <v>7.4</v>
      </c>
      <c r="F76" s="156">
        <v>31.3</v>
      </c>
      <c r="G76" s="156">
        <v>33.299999999999997</v>
      </c>
      <c r="H76" s="156">
        <v>64.599999999999994</v>
      </c>
      <c r="I76" s="155"/>
      <c r="K76" s="156">
        <v>-2</v>
      </c>
      <c r="L76" s="158"/>
      <c r="M76" s="158"/>
    </row>
    <row r="77" spans="1:13">
      <c r="A77" s="155">
        <v>2076</v>
      </c>
      <c r="B77" s="156">
        <v>18.399999999999999</v>
      </c>
      <c r="C77" s="156">
        <v>6.3</v>
      </c>
      <c r="D77" s="156">
        <v>17.8</v>
      </c>
      <c r="E77" s="156">
        <v>7.4</v>
      </c>
      <c r="F77" s="156">
        <v>31.5</v>
      </c>
      <c r="G77" s="156">
        <v>34.1</v>
      </c>
      <c r="H77" s="156">
        <v>65.5</v>
      </c>
      <c r="I77" s="155"/>
      <c r="K77" s="156">
        <v>-2</v>
      </c>
      <c r="L77" s="158"/>
      <c r="M77" s="158"/>
    </row>
    <row r="78" spans="1:13">
      <c r="A78" s="155">
        <v>2077</v>
      </c>
      <c r="B78" s="156">
        <v>18.399999999999999</v>
      </c>
      <c r="C78" s="156">
        <v>6.3</v>
      </c>
      <c r="D78" s="156">
        <v>18</v>
      </c>
      <c r="E78" s="156">
        <v>7.3</v>
      </c>
      <c r="F78" s="156">
        <v>31.6</v>
      </c>
      <c r="G78" s="156">
        <v>34.9</v>
      </c>
      <c r="H78" s="156">
        <v>66.5</v>
      </c>
      <c r="I78" s="155"/>
      <c r="K78" s="156">
        <v>-2</v>
      </c>
      <c r="L78" s="158"/>
      <c r="M78" s="158"/>
    </row>
    <row r="79" spans="1:13">
      <c r="A79" s="155">
        <v>2078</v>
      </c>
      <c r="B79" s="156">
        <v>18.399999999999999</v>
      </c>
      <c r="C79" s="156">
        <v>6.3</v>
      </c>
      <c r="D79" s="156">
        <v>18.100000000000001</v>
      </c>
      <c r="E79" s="156">
        <v>7.3</v>
      </c>
      <c r="F79" s="156">
        <v>31.8</v>
      </c>
      <c r="G79" s="156">
        <v>35.700000000000003</v>
      </c>
      <c r="H79" s="156">
        <v>67.5</v>
      </c>
      <c r="I79" s="155"/>
      <c r="K79" s="156">
        <v>-2.1</v>
      </c>
      <c r="L79" s="158"/>
      <c r="M79" s="158"/>
    </row>
    <row r="80" spans="1:13">
      <c r="A80" s="155">
        <v>2079</v>
      </c>
      <c r="B80" s="156">
        <v>18.399999999999999</v>
      </c>
      <c r="C80" s="156">
        <v>6.3</v>
      </c>
      <c r="D80" s="156">
        <v>18.3</v>
      </c>
      <c r="E80" s="156">
        <v>7.3</v>
      </c>
      <c r="F80" s="156">
        <v>31.9</v>
      </c>
      <c r="G80" s="156">
        <v>36.6</v>
      </c>
      <c r="H80" s="156">
        <v>68.5</v>
      </c>
      <c r="I80" s="155"/>
      <c r="K80" s="156">
        <v>-2.1</v>
      </c>
      <c r="L80" s="158"/>
      <c r="M80" s="158"/>
    </row>
    <row r="81" spans="1:13">
      <c r="A81" s="155">
        <v>2080</v>
      </c>
      <c r="B81" s="156">
        <v>18.399999999999999</v>
      </c>
      <c r="C81" s="156">
        <v>6.3</v>
      </c>
      <c r="D81" s="156">
        <v>18.5</v>
      </c>
      <c r="E81" s="156">
        <v>7.2</v>
      </c>
      <c r="F81" s="156">
        <v>32.1</v>
      </c>
      <c r="G81" s="156">
        <v>37.700000000000003</v>
      </c>
      <c r="H81" s="156">
        <v>69.7</v>
      </c>
      <c r="I81" s="155"/>
      <c r="K81" s="156">
        <v>-2.1</v>
      </c>
      <c r="L81" s="158"/>
      <c r="M81" s="158"/>
    </row>
    <row r="82" spans="1:13">
      <c r="A82" s="155">
        <v>2081</v>
      </c>
      <c r="B82" s="156">
        <v>18.399999999999999</v>
      </c>
      <c r="C82" s="156">
        <v>6.3</v>
      </c>
      <c r="D82" s="156">
        <v>18.7</v>
      </c>
      <c r="E82" s="156">
        <v>7.2</v>
      </c>
      <c r="F82" s="156">
        <v>32.200000000000003</v>
      </c>
      <c r="G82" s="156">
        <v>38.799999999999997</v>
      </c>
      <c r="H82" s="156">
        <v>71</v>
      </c>
      <c r="I82" s="155"/>
      <c r="K82" s="156">
        <v>-2.1</v>
      </c>
      <c r="L82" s="158"/>
      <c r="M82" s="158"/>
    </row>
    <row r="83" spans="1:13">
      <c r="A83" s="155">
        <v>2082</v>
      </c>
      <c r="B83" s="156">
        <v>18.399999999999999</v>
      </c>
      <c r="C83" s="156">
        <v>6.4</v>
      </c>
      <c r="D83" s="156">
        <v>18.8</v>
      </c>
      <c r="E83" s="156">
        <v>7.2</v>
      </c>
      <c r="F83" s="156">
        <v>32.4</v>
      </c>
      <c r="G83" s="156">
        <v>39.799999999999997</v>
      </c>
      <c r="H83" s="156">
        <v>72.2</v>
      </c>
      <c r="I83" s="155"/>
      <c r="K83" s="156">
        <v>-2.2000000000000002</v>
      </c>
      <c r="L83" s="158"/>
      <c r="M83" s="158"/>
    </row>
    <row r="84" spans="1:13">
      <c r="A84" s="155">
        <v>2083</v>
      </c>
      <c r="B84" s="156">
        <v>18.399999999999999</v>
      </c>
      <c r="C84" s="156">
        <v>6.4</v>
      </c>
      <c r="D84" s="156">
        <v>19</v>
      </c>
      <c r="E84" s="156">
        <v>7.2</v>
      </c>
      <c r="F84" s="156">
        <v>32.6</v>
      </c>
      <c r="G84" s="156">
        <v>40.9</v>
      </c>
      <c r="H84" s="156">
        <v>73.400000000000006</v>
      </c>
      <c r="I84" s="155"/>
      <c r="K84" s="156">
        <v>-2.2000000000000002</v>
      </c>
      <c r="L84" s="158"/>
      <c r="M84" s="158"/>
    </row>
    <row r="85" spans="1:13">
      <c r="A85" s="155">
        <v>2084</v>
      </c>
      <c r="B85" s="156">
        <v>18.399999999999999</v>
      </c>
      <c r="C85" s="156">
        <v>6.4</v>
      </c>
      <c r="D85" s="156">
        <v>19.2</v>
      </c>
      <c r="E85" s="156">
        <v>7.1</v>
      </c>
      <c r="F85" s="156">
        <v>32.700000000000003</v>
      </c>
      <c r="G85" s="156">
        <v>41.9</v>
      </c>
      <c r="H85" s="156">
        <v>74.7</v>
      </c>
      <c r="I85" s="155"/>
      <c r="K85" s="156">
        <v>-2.2000000000000002</v>
      </c>
      <c r="L85" s="158"/>
      <c r="M85" s="158"/>
    </row>
    <row r="86" spans="1:13">
      <c r="A86" s="159">
        <v>2085</v>
      </c>
      <c r="B86" s="160">
        <v>18.399999999999999</v>
      </c>
      <c r="C86" s="160">
        <v>6.4</v>
      </c>
      <c r="D86" s="160">
        <v>19.399999999999999</v>
      </c>
      <c r="E86" s="160">
        <v>7.1</v>
      </c>
      <c r="F86" s="160">
        <v>32.9</v>
      </c>
      <c r="G86" s="160">
        <v>43</v>
      </c>
      <c r="H86" s="160">
        <v>75.900000000000006</v>
      </c>
      <c r="I86" s="159"/>
      <c r="J86" s="161"/>
      <c r="K86" s="160">
        <v>-2.2000000000000002</v>
      </c>
      <c r="L86" s="158"/>
      <c r="M86" s="158"/>
    </row>
    <row r="88" spans="1:13" ht="14.25" customHeight="1">
      <c r="A88" s="244" t="s">
        <v>188</v>
      </c>
      <c r="B88" s="244"/>
      <c r="C88" s="244"/>
      <c r="D88" s="244"/>
      <c r="E88" s="244"/>
      <c r="F88" s="244"/>
      <c r="G88" s="244"/>
      <c r="H88" s="244"/>
      <c r="I88" s="244"/>
      <c r="J88" s="244"/>
      <c r="K88" s="244"/>
    </row>
    <row r="89" spans="1:13" ht="14.25" customHeight="1">
      <c r="A89" s="244"/>
      <c r="B89" s="244"/>
      <c r="C89" s="244"/>
      <c r="D89" s="244"/>
      <c r="E89" s="244"/>
      <c r="F89" s="244"/>
      <c r="G89" s="244"/>
      <c r="H89" s="244"/>
      <c r="I89" s="244"/>
      <c r="J89" s="244"/>
      <c r="K89" s="244"/>
    </row>
    <row r="90" spans="1:13" ht="14.25" customHeight="1">
      <c r="A90" s="244"/>
      <c r="B90" s="244"/>
      <c r="C90" s="244"/>
      <c r="D90" s="244"/>
      <c r="E90" s="244"/>
      <c r="F90" s="244"/>
      <c r="G90" s="244"/>
      <c r="H90" s="244"/>
      <c r="I90" s="244"/>
      <c r="J90" s="244"/>
      <c r="K90" s="244"/>
    </row>
    <row r="91" spans="1:13" ht="14.25" customHeight="1">
      <c r="A91" s="162"/>
      <c r="B91" s="162"/>
      <c r="C91" s="162"/>
      <c r="D91" s="162"/>
      <c r="E91" s="162"/>
      <c r="F91" s="162"/>
      <c r="G91" s="162"/>
      <c r="H91" s="162"/>
      <c r="I91" s="162"/>
      <c r="J91" s="162"/>
      <c r="K91" s="162"/>
    </row>
    <row r="92" spans="1:13" ht="14.25" customHeight="1">
      <c r="A92" s="241" t="s">
        <v>189</v>
      </c>
      <c r="B92" s="241"/>
      <c r="C92" s="241"/>
      <c r="D92" s="241"/>
      <c r="E92" s="241"/>
      <c r="F92" s="241"/>
      <c r="G92" s="241"/>
      <c r="H92" s="241"/>
      <c r="I92" s="241"/>
      <c r="J92" s="241"/>
      <c r="K92" s="241"/>
    </row>
    <row r="93" spans="1:13" ht="14.25" customHeight="1">
      <c r="A93" s="163"/>
      <c r="B93" s="163"/>
      <c r="C93" s="163"/>
      <c r="D93" s="163"/>
      <c r="E93" s="163"/>
      <c r="F93" s="163"/>
      <c r="G93" s="163"/>
      <c r="H93" s="163"/>
      <c r="I93" s="163"/>
      <c r="J93" s="163"/>
      <c r="K93" s="163"/>
    </row>
    <row r="94" spans="1:13" ht="14.25" customHeight="1">
      <c r="A94" s="242" t="s">
        <v>190</v>
      </c>
      <c r="B94" s="242"/>
      <c r="C94" s="242"/>
      <c r="D94" s="242"/>
      <c r="E94" s="242"/>
      <c r="F94" s="242"/>
      <c r="G94" s="242"/>
      <c r="H94" s="242"/>
      <c r="I94" s="242"/>
      <c r="J94" s="242"/>
      <c r="K94" s="242"/>
    </row>
    <row r="95" spans="1:13" ht="14.25" customHeight="1">
      <c r="A95" s="242"/>
      <c r="B95" s="242"/>
      <c r="C95" s="242"/>
      <c r="D95" s="242"/>
      <c r="E95" s="242"/>
      <c r="F95" s="242"/>
      <c r="G95" s="242"/>
      <c r="H95" s="242"/>
      <c r="I95" s="242"/>
      <c r="J95" s="242"/>
      <c r="K95" s="242"/>
    </row>
  </sheetData>
  <mergeCells count="8">
    <mergeCell ref="A92:K92"/>
    <mergeCell ref="A94:K95"/>
    <mergeCell ref="A2:D2"/>
    <mergeCell ref="A4:D4"/>
    <mergeCell ref="A6:E6"/>
    <mergeCell ref="A7:D7"/>
    <mergeCell ref="C9:H9"/>
    <mergeCell ref="A88:K90"/>
  </mergeCells>
  <hyperlinks>
    <hyperlink ref="A4" r:id="rId1" display="CBO's Long-Term Budget Outlook (June 2011),"/>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87"/>
  <sheetViews>
    <sheetView topLeftCell="A7" zoomScale="125" zoomScaleNormal="125" zoomScalePageLayoutView="125" workbookViewId="0">
      <selection activeCell="H34" sqref="H34"/>
    </sheetView>
  </sheetViews>
  <sheetFormatPr baseColWidth="10" defaultColWidth="8.83203125" defaultRowHeight="14" x14ac:dyDescent="0"/>
  <cols>
    <col min="1" max="1" width="8.6640625" style="168" customWidth="1"/>
    <col min="2" max="3" width="15.6640625" style="147" customWidth="1"/>
    <col min="4" max="4" width="15.6640625" style="150" customWidth="1"/>
    <col min="5" max="6" width="15.6640625" style="147" customWidth="1"/>
    <col min="7" max="7" width="13.5" style="147" customWidth="1"/>
    <col min="8" max="16384" width="8.83203125" style="147"/>
  </cols>
  <sheetData>
    <row r="2" spans="1:17">
      <c r="A2" s="237" t="s">
        <v>45</v>
      </c>
      <c r="B2" s="237"/>
      <c r="C2" s="237"/>
      <c r="D2" s="237"/>
    </row>
    <row r="4" spans="1:17">
      <c r="A4" s="236" t="s">
        <v>46</v>
      </c>
      <c r="B4" s="237"/>
      <c r="C4" s="237"/>
      <c r="D4" s="237"/>
      <c r="E4" s="237"/>
    </row>
    <row r="5" spans="1:17">
      <c r="A5" s="49"/>
    </row>
    <row r="6" spans="1:17">
      <c r="A6" s="238" t="s">
        <v>47</v>
      </c>
      <c r="B6" s="237"/>
      <c r="C6" s="237"/>
      <c r="D6" s="237"/>
      <c r="E6" s="237"/>
    </row>
    <row r="7" spans="1:17">
      <c r="A7" s="179"/>
      <c r="B7" s="168"/>
      <c r="C7" s="168"/>
      <c r="D7" s="168"/>
      <c r="E7" s="168"/>
    </row>
    <row r="8" spans="1:17" ht="70">
      <c r="A8" s="152" t="s">
        <v>48</v>
      </c>
      <c r="B8" s="152" t="s">
        <v>49</v>
      </c>
      <c r="C8" s="152" t="s">
        <v>50</v>
      </c>
      <c r="D8" s="180" t="s">
        <v>51</v>
      </c>
      <c r="E8" s="152" t="s">
        <v>52</v>
      </c>
      <c r="F8" s="152" t="s">
        <v>53</v>
      </c>
      <c r="G8" s="152" t="s">
        <v>54</v>
      </c>
      <c r="H8" s="163"/>
    </row>
    <row r="9" spans="1:17">
      <c r="A9" s="171"/>
      <c r="B9" s="171"/>
      <c r="C9" s="171"/>
      <c r="D9" s="181"/>
      <c r="E9" s="171"/>
      <c r="F9" s="171"/>
      <c r="G9" s="171"/>
      <c r="H9" s="163"/>
    </row>
    <row r="10" spans="1:17">
      <c r="A10" s="150">
        <v>2011</v>
      </c>
      <c r="B10" s="156">
        <v>2.1</v>
      </c>
      <c r="C10" s="156">
        <v>1.5</v>
      </c>
      <c r="D10" s="156">
        <v>3.6</v>
      </c>
      <c r="E10" s="156">
        <v>1.8</v>
      </c>
      <c r="F10" s="156">
        <v>9.4</v>
      </c>
      <c r="G10" s="182">
        <v>15000</v>
      </c>
      <c r="K10" s="158"/>
      <c r="L10" s="158"/>
      <c r="M10" s="158"/>
      <c r="N10" s="158"/>
      <c r="O10" s="158"/>
      <c r="P10" s="158"/>
      <c r="Q10" s="158"/>
    </row>
    <row r="11" spans="1:17">
      <c r="A11" s="150">
        <v>2012</v>
      </c>
      <c r="B11" s="156">
        <v>1</v>
      </c>
      <c r="C11" s="156">
        <v>1.2</v>
      </c>
      <c r="D11" s="156">
        <v>2.2000000000000002</v>
      </c>
      <c r="E11" s="156">
        <v>2.6</v>
      </c>
      <c r="F11" s="156">
        <v>8.4</v>
      </c>
      <c r="G11" s="182">
        <v>15500</v>
      </c>
      <c r="K11" s="158"/>
      <c r="L11" s="158"/>
      <c r="M11" s="158"/>
      <c r="N11" s="158"/>
      <c r="O11" s="158"/>
      <c r="P11" s="158"/>
      <c r="Q11" s="158"/>
    </row>
    <row r="12" spans="1:17">
      <c r="A12" s="150">
        <v>2013</v>
      </c>
      <c r="B12" s="156">
        <v>1.7</v>
      </c>
      <c r="C12" s="156">
        <v>1.5</v>
      </c>
      <c r="D12" s="156">
        <v>3.2</v>
      </c>
      <c r="E12" s="156">
        <v>2.7</v>
      </c>
      <c r="F12" s="156">
        <v>7.6</v>
      </c>
      <c r="G12" s="182">
        <v>16000</v>
      </c>
      <c r="K12" s="158"/>
      <c r="L12" s="158"/>
      <c r="M12" s="158"/>
      <c r="N12" s="158"/>
      <c r="O12" s="158"/>
      <c r="P12" s="158"/>
      <c r="Q12" s="158"/>
    </row>
    <row r="13" spans="1:17">
      <c r="A13" s="150">
        <v>2014</v>
      </c>
      <c r="B13" s="156">
        <v>2.4</v>
      </c>
      <c r="C13" s="156">
        <v>1.8</v>
      </c>
      <c r="D13" s="156">
        <v>4.2</v>
      </c>
      <c r="E13" s="156">
        <v>2.7</v>
      </c>
      <c r="F13" s="156">
        <v>6.8</v>
      </c>
      <c r="G13" s="182">
        <v>16500</v>
      </c>
      <c r="K13" s="158"/>
      <c r="L13" s="158"/>
      <c r="M13" s="158"/>
      <c r="N13" s="158"/>
      <c r="O13" s="158"/>
      <c r="P13" s="158"/>
      <c r="Q13" s="158"/>
    </row>
    <row r="14" spans="1:17">
      <c r="A14" s="150">
        <v>2015</v>
      </c>
      <c r="B14" s="156">
        <v>1.6</v>
      </c>
      <c r="C14" s="156">
        <v>2</v>
      </c>
      <c r="D14" s="156">
        <v>3.5</v>
      </c>
      <c r="E14" s="156">
        <v>3</v>
      </c>
      <c r="F14" s="156">
        <v>5.9</v>
      </c>
      <c r="G14" s="182">
        <v>17100</v>
      </c>
      <c r="K14" s="158"/>
      <c r="L14" s="158"/>
      <c r="M14" s="158"/>
      <c r="N14" s="158"/>
      <c r="O14" s="158"/>
      <c r="P14" s="158"/>
      <c r="Q14" s="158"/>
    </row>
    <row r="15" spans="1:17">
      <c r="A15" s="150">
        <v>2016</v>
      </c>
      <c r="B15" s="156">
        <v>1.4</v>
      </c>
      <c r="C15" s="156">
        <v>2.2000000000000002</v>
      </c>
      <c r="D15" s="156">
        <v>3.6</v>
      </c>
      <c r="E15" s="156">
        <v>3.1</v>
      </c>
      <c r="F15" s="156">
        <v>5.3</v>
      </c>
      <c r="G15" s="182">
        <v>17700</v>
      </c>
      <c r="K15" s="158"/>
      <c r="L15" s="158"/>
      <c r="M15" s="158"/>
      <c r="N15" s="158"/>
      <c r="O15" s="158"/>
      <c r="P15" s="158"/>
      <c r="Q15" s="158"/>
    </row>
    <row r="16" spans="1:17">
      <c r="A16" s="150">
        <v>2017</v>
      </c>
      <c r="B16" s="156">
        <v>1.4</v>
      </c>
      <c r="C16" s="156">
        <v>2.4</v>
      </c>
      <c r="D16" s="156">
        <v>3.8</v>
      </c>
      <c r="E16" s="156">
        <v>3</v>
      </c>
      <c r="F16" s="156">
        <v>5.3</v>
      </c>
      <c r="G16" s="182">
        <v>18200</v>
      </c>
      <c r="K16" s="158"/>
      <c r="L16" s="158"/>
      <c r="M16" s="158"/>
      <c r="N16" s="158"/>
      <c r="O16" s="158"/>
      <c r="P16" s="158"/>
      <c r="Q16" s="158"/>
    </row>
    <row r="17" spans="1:17">
      <c r="A17" s="150">
        <v>2018</v>
      </c>
      <c r="B17" s="156">
        <v>2</v>
      </c>
      <c r="C17" s="156">
        <v>2.4</v>
      </c>
      <c r="D17" s="156">
        <v>4.4000000000000004</v>
      </c>
      <c r="E17" s="156">
        <v>3.1</v>
      </c>
      <c r="F17" s="156">
        <v>5.3</v>
      </c>
      <c r="G17" s="182">
        <v>18600</v>
      </c>
      <c r="K17" s="158"/>
      <c r="L17" s="158"/>
      <c r="M17" s="158"/>
      <c r="N17" s="158"/>
      <c r="O17" s="158"/>
      <c r="P17" s="158"/>
      <c r="Q17" s="158"/>
    </row>
    <row r="18" spans="1:17">
      <c r="A18" s="150">
        <v>2019</v>
      </c>
      <c r="B18" s="156">
        <v>1.9</v>
      </c>
      <c r="C18" s="156">
        <v>2.2999999999999998</v>
      </c>
      <c r="D18" s="156">
        <v>4.2</v>
      </c>
      <c r="E18" s="156">
        <v>3.1</v>
      </c>
      <c r="F18" s="156">
        <v>5.2</v>
      </c>
      <c r="G18" s="182">
        <v>19000</v>
      </c>
      <c r="K18" s="158"/>
      <c r="L18" s="158"/>
      <c r="M18" s="158"/>
      <c r="N18" s="158"/>
      <c r="O18" s="158"/>
      <c r="P18" s="158"/>
      <c r="Q18" s="158"/>
    </row>
    <row r="19" spans="1:17">
      <c r="A19" s="150">
        <v>2020</v>
      </c>
      <c r="B19" s="156">
        <v>1.4</v>
      </c>
      <c r="C19" s="156">
        <v>2.2999999999999998</v>
      </c>
      <c r="D19" s="156">
        <v>3.8</v>
      </c>
      <c r="E19" s="156">
        <v>3.1</v>
      </c>
      <c r="F19" s="156">
        <v>5.2</v>
      </c>
      <c r="G19" s="182">
        <v>19500</v>
      </c>
      <c r="K19" s="158"/>
      <c r="L19" s="158"/>
      <c r="M19" s="158"/>
      <c r="N19" s="158"/>
      <c r="O19" s="158"/>
      <c r="P19" s="158"/>
      <c r="Q19" s="158"/>
    </row>
    <row r="20" spans="1:17">
      <c r="A20" s="150">
        <v>2021</v>
      </c>
      <c r="B20" s="156">
        <v>1.3</v>
      </c>
      <c r="C20" s="156">
        <v>2.2999999999999998</v>
      </c>
      <c r="D20" s="156">
        <v>3.7</v>
      </c>
      <c r="E20" s="156">
        <v>3.1</v>
      </c>
      <c r="F20" s="156">
        <v>5.2</v>
      </c>
      <c r="G20" s="182">
        <v>19900</v>
      </c>
      <c r="K20" s="158"/>
      <c r="L20" s="158"/>
      <c r="M20" s="158"/>
      <c r="N20" s="158"/>
      <c r="O20" s="158"/>
      <c r="P20" s="158"/>
      <c r="Q20" s="158"/>
    </row>
    <row r="21" spans="1:17">
      <c r="A21" s="150">
        <v>2022</v>
      </c>
      <c r="B21" s="156">
        <v>1.2</v>
      </c>
      <c r="C21" s="156">
        <v>2.4</v>
      </c>
      <c r="D21" s="156">
        <v>3.5</v>
      </c>
      <c r="E21" s="156">
        <v>3</v>
      </c>
      <c r="F21" s="156">
        <v>5.2</v>
      </c>
      <c r="G21" s="182">
        <v>20400</v>
      </c>
      <c r="K21" s="158"/>
      <c r="L21" s="158"/>
      <c r="M21" s="158"/>
      <c r="N21" s="158"/>
      <c r="O21" s="158"/>
      <c r="P21" s="158"/>
      <c r="Q21" s="158"/>
    </row>
    <row r="22" spans="1:17">
      <c r="A22" s="150">
        <v>2023</v>
      </c>
      <c r="B22" s="156">
        <v>1.2</v>
      </c>
      <c r="C22" s="156">
        <v>2.4</v>
      </c>
      <c r="D22" s="156">
        <v>3.6</v>
      </c>
      <c r="E22" s="156">
        <v>3</v>
      </c>
      <c r="F22" s="156">
        <v>5.2</v>
      </c>
      <c r="G22" s="182">
        <v>20800</v>
      </c>
      <c r="K22" s="158"/>
      <c r="L22" s="158"/>
      <c r="M22" s="158"/>
      <c r="N22" s="158"/>
      <c r="O22" s="158"/>
      <c r="P22" s="158"/>
      <c r="Q22" s="158"/>
    </row>
    <row r="23" spans="1:17">
      <c r="A23" s="150">
        <v>2024</v>
      </c>
      <c r="B23" s="156">
        <v>1.2</v>
      </c>
      <c r="C23" s="156">
        <v>2.5</v>
      </c>
      <c r="D23" s="156">
        <v>3.7</v>
      </c>
      <c r="E23" s="156">
        <v>3</v>
      </c>
      <c r="F23" s="156">
        <v>5.2</v>
      </c>
      <c r="G23" s="182">
        <v>21200</v>
      </c>
      <c r="K23" s="158"/>
      <c r="L23" s="158"/>
      <c r="M23" s="158"/>
      <c r="N23" s="158"/>
      <c r="O23" s="158"/>
      <c r="P23" s="158"/>
      <c r="Q23" s="158"/>
    </row>
    <row r="24" spans="1:17">
      <c r="A24" s="150">
        <v>2025</v>
      </c>
      <c r="B24" s="156">
        <v>1.2</v>
      </c>
      <c r="C24" s="156">
        <v>2.5</v>
      </c>
      <c r="D24" s="156">
        <v>3.7</v>
      </c>
      <c r="E24" s="156">
        <v>3</v>
      </c>
      <c r="F24" s="156">
        <v>5.2</v>
      </c>
      <c r="G24" s="182">
        <v>21700</v>
      </c>
      <c r="K24" s="158"/>
      <c r="L24" s="158"/>
      <c r="M24" s="158"/>
      <c r="N24" s="158"/>
      <c r="O24" s="158"/>
      <c r="P24" s="158"/>
      <c r="Q24" s="158"/>
    </row>
    <row r="25" spans="1:17">
      <c r="A25" s="150">
        <v>2026</v>
      </c>
      <c r="B25" s="156">
        <v>1.4</v>
      </c>
      <c r="C25" s="156">
        <v>2.5</v>
      </c>
      <c r="D25" s="156">
        <v>3.9</v>
      </c>
      <c r="E25" s="156">
        <v>3</v>
      </c>
      <c r="F25" s="156">
        <v>5.0999999999999996</v>
      </c>
      <c r="G25" s="182">
        <v>22100</v>
      </c>
      <c r="K25" s="158"/>
      <c r="L25" s="158"/>
      <c r="M25" s="158"/>
      <c r="N25" s="158"/>
      <c r="O25" s="158"/>
      <c r="P25" s="158"/>
      <c r="Q25" s="158"/>
    </row>
    <row r="26" spans="1:17">
      <c r="A26" s="150">
        <v>2027</v>
      </c>
      <c r="B26" s="156">
        <v>1.5</v>
      </c>
      <c r="C26" s="156">
        <v>2.5</v>
      </c>
      <c r="D26" s="156">
        <v>4</v>
      </c>
      <c r="E26" s="156">
        <v>3</v>
      </c>
      <c r="F26" s="156">
        <v>5.0999999999999996</v>
      </c>
      <c r="G26" s="182">
        <v>22500</v>
      </c>
      <c r="K26" s="158"/>
      <c r="L26" s="158"/>
      <c r="M26" s="158"/>
      <c r="N26" s="158"/>
      <c r="O26" s="158"/>
      <c r="P26" s="158"/>
      <c r="Q26" s="158"/>
    </row>
    <row r="27" spans="1:17">
      <c r="A27" s="150">
        <v>2028</v>
      </c>
      <c r="B27" s="156">
        <v>1.4</v>
      </c>
      <c r="C27" s="156">
        <v>2.5</v>
      </c>
      <c r="D27" s="156">
        <v>3.9</v>
      </c>
      <c r="E27" s="156">
        <v>3</v>
      </c>
      <c r="F27" s="156">
        <v>5.0999999999999996</v>
      </c>
      <c r="G27" s="182">
        <v>23000</v>
      </c>
      <c r="K27" s="158"/>
      <c r="L27" s="158"/>
      <c r="M27" s="158"/>
      <c r="N27" s="158"/>
      <c r="O27" s="158"/>
      <c r="P27" s="158"/>
      <c r="Q27" s="158"/>
    </row>
    <row r="28" spans="1:17">
      <c r="A28" s="150">
        <v>2029</v>
      </c>
      <c r="B28" s="156">
        <v>1.4</v>
      </c>
      <c r="C28" s="156">
        <v>2.5</v>
      </c>
      <c r="D28" s="156">
        <v>3.9</v>
      </c>
      <c r="E28" s="156">
        <v>3</v>
      </c>
      <c r="F28" s="156">
        <v>5.0999999999999996</v>
      </c>
      <c r="G28" s="182">
        <v>23500</v>
      </c>
      <c r="K28" s="158"/>
      <c r="L28" s="158"/>
      <c r="M28" s="158"/>
      <c r="N28" s="158"/>
      <c r="O28" s="158"/>
      <c r="P28" s="158"/>
      <c r="Q28" s="158"/>
    </row>
    <row r="29" spans="1:17">
      <c r="A29" s="150">
        <v>2030</v>
      </c>
      <c r="B29" s="156">
        <v>1.3</v>
      </c>
      <c r="C29" s="156">
        <v>2.5</v>
      </c>
      <c r="D29" s="156">
        <v>3.8</v>
      </c>
      <c r="E29" s="156">
        <v>3</v>
      </c>
      <c r="F29" s="156">
        <v>5</v>
      </c>
      <c r="G29" s="182">
        <v>24000</v>
      </c>
      <c r="K29" s="158"/>
      <c r="L29" s="158"/>
      <c r="M29" s="158"/>
      <c r="N29" s="158"/>
      <c r="O29" s="158"/>
      <c r="P29" s="158"/>
      <c r="Q29" s="158"/>
    </row>
    <row r="30" spans="1:17">
      <c r="A30" s="150">
        <v>2031</v>
      </c>
      <c r="B30" s="156">
        <v>1.4</v>
      </c>
      <c r="C30" s="156">
        <v>2.5</v>
      </c>
      <c r="D30" s="156">
        <v>3.9</v>
      </c>
      <c r="E30" s="156">
        <v>3</v>
      </c>
      <c r="F30" s="156">
        <v>5</v>
      </c>
      <c r="G30" s="182">
        <v>24500</v>
      </c>
      <c r="K30" s="158"/>
      <c r="L30" s="158"/>
      <c r="M30" s="158"/>
      <c r="N30" s="158"/>
      <c r="O30" s="158"/>
      <c r="P30" s="158"/>
      <c r="Q30" s="158"/>
    </row>
    <row r="31" spans="1:17">
      <c r="A31" s="150">
        <v>2032</v>
      </c>
      <c r="B31" s="156">
        <v>1.5</v>
      </c>
      <c r="C31" s="156">
        <v>2.5</v>
      </c>
      <c r="D31" s="156">
        <v>4</v>
      </c>
      <c r="E31" s="156">
        <v>3</v>
      </c>
      <c r="F31" s="156">
        <v>5</v>
      </c>
      <c r="G31" s="182">
        <v>25000</v>
      </c>
      <c r="K31" s="158"/>
      <c r="L31" s="158"/>
      <c r="M31" s="158"/>
      <c r="N31" s="158"/>
      <c r="O31" s="158"/>
      <c r="P31" s="158"/>
      <c r="Q31" s="158"/>
    </row>
    <row r="32" spans="1:17">
      <c r="A32" s="150">
        <v>2033</v>
      </c>
      <c r="B32" s="156">
        <v>1.5</v>
      </c>
      <c r="C32" s="156">
        <v>2.5</v>
      </c>
      <c r="D32" s="156">
        <v>4</v>
      </c>
      <c r="E32" s="156">
        <v>3</v>
      </c>
      <c r="F32" s="156">
        <v>5</v>
      </c>
      <c r="G32" s="182">
        <v>25600</v>
      </c>
      <c r="K32" s="158"/>
      <c r="L32" s="158"/>
      <c r="M32" s="158"/>
      <c r="N32" s="158"/>
      <c r="O32" s="158"/>
      <c r="P32" s="158"/>
      <c r="Q32" s="158"/>
    </row>
    <row r="33" spans="1:17">
      <c r="A33" s="150">
        <v>2034</v>
      </c>
      <c r="B33" s="156">
        <v>1.5</v>
      </c>
      <c r="C33" s="156">
        <v>2.5</v>
      </c>
      <c r="D33" s="156">
        <v>4</v>
      </c>
      <c r="E33" s="156">
        <v>3</v>
      </c>
      <c r="F33" s="156">
        <v>5</v>
      </c>
      <c r="G33" s="182">
        <v>26100</v>
      </c>
      <c r="K33" s="158"/>
      <c r="L33" s="158"/>
      <c r="M33" s="158"/>
      <c r="N33" s="158"/>
      <c r="O33" s="158"/>
      <c r="P33" s="158"/>
      <c r="Q33" s="158"/>
    </row>
    <row r="34" spans="1:17">
      <c r="A34" s="150">
        <v>2035</v>
      </c>
      <c r="B34" s="156">
        <v>1.5</v>
      </c>
      <c r="C34" s="156">
        <v>2.5</v>
      </c>
      <c r="D34" s="156">
        <v>4</v>
      </c>
      <c r="E34" s="156">
        <v>3</v>
      </c>
      <c r="F34" s="156">
        <v>5</v>
      </c>
      <c r="G34" s="182">
        <v>26700</v>
      </c>
      <c r="H34" s="147">
        <f>(G34 / G20) ^ ( 1/14) - 1</f>
        <v>2.1217954625113E-2</v>
      </c>
      <c r="I34" s="147" t="s">
        <v>217</v>
      </c>
      <c r="K34" s="158"/>
      <c r="L34" s="158"/>
      <c r="M34" s="158"/>
      <c r="N34" s="158"/>
      <c r="O34" s="158"/>
      <c r="P34" s="158"/>
      <c r="Q34" s="158"/>
    </row>
    <row r="35" spans="1:17">
      <c r="A35" s="150">
        <v>2036</v>
      </c>
      <c r="B35" s="156">
        <v>1.5</v>
      </c>
      <c r="C35" s="156">
        <v>2.5</v>
      </c>
      <c r="D35" s="156">
        <v>4</v>
      </c>
      <c r="E35" s="156">
        <v>3</v>
      </c>
      <c r="F35" s="156">
        <v>5</v>
      </c>
      <c r="G35" s="182">
        <v>27300</v>
      </c>
      <c r="K35" s="158"/>
      <c r="L35" s="158"/>
      <c r="M35" s="158"/>
      <c r="N35" s="158"/>
      <c r="O35" s="158"/>
      <c r="P35" s="158"/>
      <c r="Q35" s="158"/>
    </row>
    <row r="36" spans="1:17">
      <c r="A36" s="150">
        <v>2037</v>
      </c>
      <c r="B36" s="156">
        <v>1.5</v>
      </c>
      <c r="C36" s="156">
        <v>2.5</v>
      </c>
      <c r="D36" s="156">
        <v>4</v>
      </c>
      <c r="E36" s="156">
        <v>3</v>
      </c>
      <c r="F36" s="156">
        <v>5</v>
      </c>
      <c r="G36" s="182">
        <v>27800</v>
      </c>
      <c r="K36" s="158"/>
      <c r="L36" s="158"/>
      <c r="M36" s="158"/>
      <c r="N36" s="158"/>
      <c r="O36" s="158"/>
      <c r="P36" s="158"/>
      <c r="Q36" s="158"/>
    </row>
    <row r="37" spans="1:17">
      <c r="A37" s="150">
        <v>2038</v>
      </c>
      <c r="B37" s="156">
        <v>1.5</v>
      </c>
      <c r="C37" s="156">
        <v>2.5</v>
      </c>
      <c r="D37" s="156">
        <v>4</v>
      </c>
      <c r="E37" s="156">
        <v>3</v>
      </c>
      <c r="F37" s="156">
        <v>5</v>
      </c>
      <c r="G37" s="182">
        <v>28400</v>
      </c>
      <c r="K37" s="158"/>
      <c r="L37" s="158"/>
      <c r="M37" s="158"/>
      <c r="N37" s="158"/>
      <c r="O37" s="158"/>
      <c r="P37" s="158"/>
      <c r="Q37" s="158"/>
    </row>
    <row r="38" spans="1:17">
      <c r="A38" s="150">
        <v>2039</v>
      </c>
      <c r="B38" s="156">
        <v>1.6</v>
      </c>
      <c r="C38" s="156">
        <v>2.5</v>
      </c>
      <c r="D38" s="156">
        <v>4.0999999999999996</v>
      </c>
      <c r="E38" s="156">
        <v>3</v>
      </c>
      <c r="F38" s="156">
        <v>5</v>
      </c>
      <c r="G38" s="182">
        <v>29100</v>
      </c>
      <c r="K38" s="158"/>
      <c r="L38" s="158"/>
      <c r="M38" s="158"/>
      <c r="N38" s="158"/>
      <c r="O38" s="158"/>
      <c r="P38" s="158"/>
      <c r="Q38" s="158"/>
    </row>
    <row r="39" spans="1:17">
      <c r="A39" s="150">
        <v>2040</v>
      </c>
      <c r="B39" s="156">
        <v>1.4</v>
      </c>
      <c r="C39" s="156">
        <v>2.5</v>
      </c>
      <c r="D39" s="156">
        <v>3.9</v>
      </c>
      <c r="E39" s="156">
        <v>3</v>
      </c>
      <c r="F39" s="156">
        <v>5</v>
      </c>
      <c r="G39" s="182">
        <v>29700</v>
      </c>
      <c r="K39" s="158"/>
      <c r="L39" s="158"/>
      <c r="M39" s="158"/>
      <c r="N39" s="158"/>
      <c r="O39" s="158"/>
      <c r="P39" s="158"/>
      <c r="Q39" s="158"/>
    </row>
    <row r="40" spans="1:17">
      <c r="A40" s="150">
        <v>2041</v>
      </c>
      <c r="B40" s="156">
        <v>1.6</v>
      </c>
      <c r="C40" s="156">
        <v>2.5</v>
      </c>
      <c r="D40" s="156">
        <v>4.0999999999999996</v>
      </c>
      <c r="E40" s="156">
        <v>3</v>
      </c>
      <c r="F40" s="156">
        <v>5</v>
      </c>
      <c r="G40" s="182">
        <v>30400</v>
      </c>
      <c r="K40" s="158"/>
      <c r="L40" s="158"/>
      <c r="M40" s="158"/>
      <c r="N40" s="158"/>
      <c r="O40" s="158"/>
      <c r="P40" s="158"/>
      <c r="Q40" s="158"/>
    </row>
    <row r="41" spans="1:17">
      <c r="A41" s="150">
        <v>2042</v>
      </c>
      <c r="B41" s="156">
        <v>1.5</v>
      </c>
      <c r="C41" s="156">
        <v>2.5</v>
      </c>
      <c r="D41" s="156">
        <v>4</v>
      </c>
      <c r="E41" s="156">
        <v>3</v>
      </c>
      <c r="F41" s="156">
        <v>5</v>
      </c>
      <c r="G41" s="182">
        <v>31100</v>
      </c>
      <c r="K41" s="158"/>
      <c r="L41" s="158"/>
      <c r="M41" s="158"/>
      <c r="N41" s="158"/>
      <c r="O41" s="158"/>
      <c r="P41" s="158"/>
      <c r="Q41" s="158"/>
    </row>
    <row r="42" spans="1:17">
      <c r="A42" s="150">
        <v>2043</v>
      </c>
      <c r="B42" s="156">
        <v>1.5</v>
      </c>
      <c r="C42" s="156">
        <v>2.5</v>
      </c>
      <c r="D42" s="156">
        <v>4</v>
      </c>
      <c r="E42" s="156">
        <v>3</v>
      </c>
      <c r="F42" s="156">
        <v>5</v>
      </c>
      <c r="G42" s="182">
        <v>31800</v>
      </c>
      <c r="K42" s="158"/>
      <c r="L42" s="158"/>
      <c r="M42" s="158"/>
      <c r="N42" s="158"/>
      <c r="O42" s="158"/>
      <c r="P42" s="158"/>
      <c r="Q42" s="158"/>
    </row>
    <row r="43" spans="1:17">
      <c r="A43" s="150">
        <v>2044</v>
      </c>
      <c r="B43" s="156">
        <v>1.5</v>
      </c>
      <c r="C43" s="156">
        <v>2.5</v>
      </c>
      <c r="D43" s="156">
        <v>4</v>
      </c>
      <c r="E43" s="156">
        <v>3</v>
      </c>
      <c r="F43" s="156">
        <v>5</v>
      </c>
      <c r="G43" s="182">
        <v>32500</v>
      </c>
      <c r="K43" s="158"/>
      <c r="L43" s="158"/>
      <c r="M43" s="158"/>
      <c r="N43" s="158"/>
      <c r="O43" s="158"/>
      <c r="P43" s="158"/>
      <c r="Q43" s="158"/>
    </row>
    <row r="44" spans="1:17">
      <c r="A44" s="150">
        <v>2045</v>
      </c>
      <c r="B44" s="156">
        <v>1.6</v>
      </c>
      <c r="C44" s="156">
        <v>2.5</v>
      </c>
      <c r="D44" s="156">
        <v>4.0999999999999996</v>
      </c>
      <c r="E44" s="156">
        <v>3</v>
      </c>
      <c r="F44" s="156">
        <v>5</v>
      </c>
      <c r="G44" s="182">
        <v>33300</v>
      </c>
      <c r="K44" s="158"/>
      <c r="L44" s="158"/>
      <c r="M44" s="158"/>
      <c r="N44" s="158"/>
      <c r="O44" s="158"/>
      <c r="P44" s="158"/>
      <c r="Q44" s="158"/>
    </row>
    <row r="45" spans="1:17">
      <c r="A45" s="150">
        <v>2046</v>
      </c>
      <c r="B45" s="156">
        <v>1.5</v>
      </c>
      <c r="C45" s="156">
        <v>2.5</v>
      </c>
      <c r="D45" s="156">
        <v>4</v>
      </c>
      <c r="E45" s="156">
        <v>3</v>
      </c>
      <c r="F45" s="156">
        <v>5</v>
      </c>
      <c r="G45" s="182">
        <v>34000</v>
      </c>
      <c r="K45" s="158"/>
      <c r="L45" s="158"/>
      <c r="M45" s="158"/>
      <c r="N45" s="158"/>
      <c r="O45" s="158"/>
      <c r="P45" s="158"/>
      <c r="Q45" s="158"/>
    </row>
    <row r="46" spans="1:17">
      <c r="A46" s="150">
        <v>2047</v>
      </c>
      <c r="B46" s="156">
        <v>1.5</v>
      </c>
      <c r="C46" s="156">
        <v>2.5</v>
      </c>
      <c r="D46" s="156">
        <v>4</v>
      </c>
      <c r="E46" s="156">
        <v>3</v>
      </c>
      <c r="F46" s="156">
        <v>5</v>
      </c>
      <c r="G46" s="182">
        <v>34800</v>
      </c>
      <c r="K46" s="158"/>
      <c r="L46" s="158"/>
      <c r="M46" s="158"/>
      <c r="N46" s="158"/>
      <c r="O46" s="158"/>
      <c r="P46" s="158"/>
      <c r="Q46" s="158"/>
    </row>
    <row r="47" spans="1:17">
      <c r="A47" s="150">
        <v>2048</v>
      </c>
      <c r="B47" s="156">
        <v>1.3</v>
      </c>
      <c r="C47" s="156">
        <v>2.5</v>
      </c>
      <c r="D47" s="156">
        <v>3.8</v>
      </c>
      <c r="E47" s="156">
        <v>3</v>
      </c>
      <c r="F47" s="156">
        <v>5</v>
      </c>
      <c r="G47" s="182">
        <v>35500</v>
      </c>
      <c r="K47" s="158"/>
      <c r="L47" s="158"/>
      <c r="M47" s="158"/>
      <c r="N47" s="158"/>
      <c r="O47" s="158"/>
      <c r="P47" s="158"/>
      <c r="Q47" s="158"/>
    </row>
    <row r="48" spans="1:17">
      <c r="A48" s="150">
        <v>2049</v>
      </c>
      <c r="B48" s="156">
        <v>1.5</v>
      </c>
      <c r="C48" s="156">
        <v>2.5</v>
      </c>
      <c r="D48" s="156">
        <v>4</v>
      </c>
      <c r="E48" s="156">
        <v>3</v>
      </c>
      <c r="F48" s="156">
        <v>5</v>
      </c>
      <c r="G48" s="182">
        <v>36300</v>
      </c>
      <c r="K48" s="158"/>
      <c r="L48" s="158"/>
      <c r="M48" s="158"/>
      <c r="N48" s="158"/>
      <c r="O48" s="158"/>
      <c r="P48" s="158"/>
      <c r="Q48" s="158"/>
    </row>
    <row r="49" spans="1:17">
      <c r="A49" s="150">
        <v>2050</v>
      </c>
      <c r="B49" s="156">
        <v>1.4</v>
      </c>
      <c r="C49" s="156">
        <v>2.5</v>
      </c>
      <c r="D49" s="156">
        <v>3.9</v>
      </c>
      <c r="E49" s="156">
        <v>3</v>
      </c>
      <c r="F49" s="156">
        <v>5</v>
      </c>
      <c r="G49" s="182">
        <v>37100</v>
      </c>
      <c r="K49" s="158"/>
      <c r="L49" s="158"/>
      <c r="M49" s="158"/>
      <c r="N49" s="158"/>
      <c r="O49" s="158"/>
      <c r="P49" s="158"/>
      <c r="Q49" s="158"/>
    </row>
    <row r="50" spans="1:17">
      <c r="A50" s="150">
        <v>2051</v>
      </c>
      <c r="B50" s="156">
        <v>1.4</v>
      </c>
      <c r="C50" s="156">
        <v>2.5</v>
      </c>
      <c r="D50" s="156">
        <v>3.9</v>
      </c>
      <c r="E50" s="156">
        <v>3</v>
      </c>
      <c r="F50" s="156">
        <v>5</v>
      </c>
      <c r="G50" s="182">
        <v>37900</v>
      </c>
      <c r="K50" s="158"/>
      <c r="L50" s="158"/>
      <c r="M50" s="158"/>
      <c r="N50" s="158"/>
      <c r="O50" s="158"/>
      <c r="P50" s="158"/>
      <c r="Q50" s="158"/>
    </row>
    <row r="51" spans="1:17">
      <c r="A51" s="150">
        <v>2052</v>
      </c>
      <c r="B51" s="156">
        <v>1.3</v>
      </c>
      <c r="C51" s="156">
        <v>2.5</v>
      </c>
      <c r="D51" s="156">
        <v>3.8</v>
      </c>
      <c r="E51" s="156">
        <v>3</v>
      </c>
      <c r="F51" s="156">
        <v>5</v>
      </c>
      <c r="G51" s="182">
        <v>38700</v>
      </c>
      <c r="K51" s="158"/>
      <c r="L51" s="158"/>
      <c r="M51" s="158"/>
      <c r="N51" s="158"/>
      <c r="O51" s="158"/>
      <c r="P51" s="158"/>
      <c r="Q51" s="158"/>
    </row>
    <row r="52" spans="1:17">
      <c r="A52" s="150">
        <v>2053</v>
      </c>
      <c r="B52" s="156">
        <v>1.4</v>
      </c>
      <c r="C52" s="156">
        <v>2.5</v>
      </c>
      <c r="D52" s="156">
        <v>3.9</v>
      </c>
      <c r="E52" s="156">
        <v>3</v>
      </c>
      <c r="F52" s="156">
        <v>5</v>
      </c>
      <c r="G52" s="182">
        <v>39500</v>
      </c>
      <c r="K52" s="158"/>
      <c r="L52" s="158"/>
      <c r="M52" s="158"/>
      <c r="N52" s="158"/>
      <c r="O52" s="158"/>
      <c r="P52" s="158"/>
      <c r="Q52" s="158"/>
    </row>
    <row r="53" spans="1:17">
      <c r="A53" s="150">
        <v>2054</v>
      </c>
      <c r="B53" s="156">
        <v>1.3</v>
      </c>
      <c r="C53" s="156">
        <v>2.5</v>
      </c>
      <c r="D53" s="156">
        <v>3.8</v>
      </c>
      <c r="E53" s="156">
        <v>3</v>
      </c>
      <c r="F53" s="156">
        <v>5</v>
      </c>
      <c r="G53" s="182">
        <v>40400</v>
      </c>
      <c r="K53" s="158"/>
      <c r="L53" s="158"/>
      <c r="M53" s="158"/>
      <c r="N53" s="158"/>
      <c r="O53" s="158"/>
      <c r="P53" s="158"/>
      <c r="Q53" s="158"/>
    </row>
    <row r="54" spans="1:17">
      <c r="A54" s="150">
        <v>2055</v>
      </c>
      <c r="B54" s="156">
        <v>1.4</v>
      </c>
      <c r="C54" s="156">
        <v>2.5</v>
      </c>
      <c r="D54" s="156">
        <v>3.9</v>
      </c>
      <c r="E54" s="156">
        <v>3</v>
      </c>
      <c r="F54" s="156">
        <v>5</v>
      </c>
      <c r="G54" s="182">
        <v>41300</v>
      </c>
      <c r="K54" s="158"/>
      <c r="L54" s="158"/>
      <c r="M54" s="158"/>
      <c r="N54" s="158"/>
      <c r="O54" s="158"/>
      <c r="P54" s="158"/>
      <c r="Q54" s="158"/>
    </row>
    <row r="55" spans="1:17">
      <c r="A55" s="150">
        <v>2056</v>
      </c>
      <c r="B55" s="156">
        <v>1.3</v>
      </c>
      <c r="C55" s="156">
        <v>2.5</v>
      </c>
      <c r="D55" s="156">
        <v>3.8</v>
      </c>
      <c r="E55" s="156">
        <v>3</v>
      </c>
      <c r="F55" s="156">
        <v>5</v>
      </c>
      <c r="G55" s="182">
        <v>42200</v>
      </c>
      <c r="K55" s="158"/>
      <c r="L55" s="158"/>
      <c r="M55" s="158"/>
      <c r="N55" s="158"/>
      <c r="O55" s="158"/>
      <c r="P55" s="158"/>
      <c r="Q55" s="158"/>
    </row>
    <row r="56" spans="1:17">
      <c r="A56" s="150">
        <v>2057</v>
      </c>
      <c r="B56" s="156">
        <v>1.4</v>
      </c>
      <c r="C56" s="156">
        <v>2.5</v>
      </c>
      <c r="D56" s="156">
        <v>3.9</v>
      </c>
      <c r="E56" s="156">
        <v>3</v>
      </c>
      <c r="F56" s="156">
        <v>5</v>
      </c>
      <c r="G56" s="182">
        <v>43100</v>
      </c>
      <c r="K56" s="158"/>
      <c r="L56" s="158"/>
      <c r="M56" s="158"/>
      <c r="N56" s="158"/>
      <c r="O56" s="158"/>
      <c r="P56" s="158"/>
      <c r="Q56" s="158"/>
    </row>
    <row r="57" spans="1:17">
      <c r="A57" s="150">
        <v>2058</v>
      </c>
      <c r="B57" s="156">
        <v>1.3</v>
      </c>
      <c r="C57" s="156">
        <v>2.5</v>
      </c>
      <c r="D57" s="156">
        <v>3.8</v>
      </c>
      <c r="E57" s="156">
        <v>3</v>
      </c>
      <c r="F57" s="156">
        <v>5</v>
      </c>
      <c r="G57" s="182">
        <v>44000</v>
      </c>
      <c r="K57" s="158"/>
      <c r="L57" s="158"/>
      <c r="M57" s="158"/>
      <c r="N57" s="158"/>
      <c r="O57" s="158"/>
      <c r="P57" s="158"/>
      <c r="Q57" s="158"/>
    </row>
    <row r="58" spans="1:17">
      <c r="A58" s="150">
        <v>2059</v>
      </c>
      <c r="B58" s="156">
        <v>1.3</v>
      </c>
      <c r="C58" s="156">
        <v>2.5</v>
      </c>
      <c r="D58" s="156">
        <v>3.8</v>
      </c>
      <c r="E58" s="156">
        <v>3</v>
      </c>
      <c r="F58" s="156">
        <v>5</v>
      </c>
      <c r="G58" s="182">
        <v>44900</v>
      </c>
      <c r="K58" s="158"/>
      <c r="L58" s="158"/>
      <c r="M58" s="158"/>
      <c r="N58" s="158"/>
      <c r="O58" s="158"/>
      <c r="P58" s="158"/>
      <c r="Q58" s="158"/>
    </row>
    <row r="59" spans="1:17">
      <c r="A59" s="150">
        <v>2060</v>
      </c>
      <c r="B59" s="156">
        <v>1.3</v>
      </c>
      <c r="C59" s="156">
        <v>2.5</v>
      </c>
      <c r="D59" s="156">
        <v>3.8</v>
      </c>
      <c r="E59" s="156">
        <v>3</v>
      </c>
      <c r="F59" s="156">
        <v>5</v>
      </c>
      <c r="G59" s="182">
        <v>45900</v>
      </c>
      <c r="K59" s="158"/>
      <c r="L59" s="158"/>
      <c r="M59" s="158"/>
      <c r="N59" s="158"/>
      <c r="O59" s="158"/>
      <c r="P59" s="158"/>
      <c r="Q59" s="158"/>
    </row>
    <row r="60" spans="1:17">
      <c r="A60" s="150">
        <v>2061</v>
      </c>
      <c r="B60" s="156">
        <v>1.3</v>
      </c>
      <c r="C60" s="156">
        <v>2.5</v>
      </c>
      <c r="D60" s="156">
        <v>3.8</v>
      </c>
      <c r="E60" s="156">
        <v>3</v>
      </c>
      <c r="F60" s="156">
        <v>5</v>
      </c>
      <c r="G60" s="182">
        <v>46900</v>
      </c>
      <c r="K60" s="158"/>
      <c r="L60" s="158"/>
      <c r="M60" s="158"/>
      <c r="N60" s="158"/>
      <c r="O60" s="158"/>
      <c r="P60" s="158"/>
      <c r="Q60" s="158"/>
    </row>
    <row r="61" spans="1:17">
      <c r="A61" s="150">
        <v>2062</v>
      </c>
      <c r="B61" s="156">
        <v>1.2</v>
      </c>
      <c r="C61" s="156">
        <v>2.5</v>
      </c>
      <c r="D61" s="156">
        <v>3.7</v>
      </c>
      <c r="E61" s="156">
        <v>3</v>
      </c>
      <c r="F61" s="156">
        <v>5</v>
      </c>
      <c r="G61" s="182">
        <v>48000</v>
      </c>
      <c r="K61" s="158"/>
      <c r="L61" s="158"/>
      <c r="M61" s="158"/>
      <c r="N61" s="158"/>
      <c r="O61" s="158"/>
      <c r="P61" s="158"/>
      <c r="Q61" s="158"/>
    </row>
    <row r="62" spans="1:17">
      <c r="A62" s="150">
        <v>2063</v>
      </c>
      <c r="B62" s="156">
        <v>1.4</v>
      </c>
      <c r="C62" s="156">
        <v>2.5</v>
      </c>
      <c r="D62" s="156">
        <v>3.9</v>
      </c>
      <c r="E62" s="156">
        <v>3</v>
      </c>
      <c r="F62" s="156">
        <v>5</v>
      </c>
      <c r="G62" s="182">
        <v>49000</v>
      </c>
      <c r="K62" s="158"/>
      <c r="L62" s="158"/>
      <c r="M62" s="158"/>
      <c r="N62" s="158"/>
      <c r="O62" s="158"/>
      <c r="P62" s="158"/>
      <c r="Q62" s="158"/>
    </row>
    <row r="63" spans="1:17">
      <c r="A63" s="150">
        <v>2064</v>
      </c>
      <c r="B63" s="156">
        <v>1.3</v>
      </c>
      <c r="C63" s="156">
        <v>2.5</v>
      </c>
      <c r="D63" s="156">
        <v>3.8</v>
      </c>
      <c r="E63" s="156">
        <v>3</v>
      </c>
      <c r="F63" s="156">
        <v>5</v>
      </c>
      <c r="G63" s="182">
        <v>50100</v>
      </c>
      <c r="K63" s="158"/>
      <c r="L63" s="158"/>
      <c r="M63" s="158"/>
      <c r="N63" s="158"/>
      <c r="O63" s="158"/>
      <c r="P63" s="158"/>
      <c r="Q63" s="158"/>
    </row>
    <row r="64" spans="1:17">
      <c r="A64" s="150">
        <v>2065</v>
      </c>
      <c r="B64" s="156">
        <v>1.3</v>
      </c>
      <c r="C64" s="156">
        <v>2.5</v>
      </c>
      <c r="D64" s="156">
        <v>3.8</v>
      </c>
      <c r="E64" s="156">
        <v>3</v>
      </c>
      <c r="F64" s="156">
        <v>5</v>
      </c>
      <c r="G64" s="182">
        <v>51200</v>
      </c>
      <c r="K64" s="158"/>
      <c r="L64" s="158"/>
      <c r="M64" s="158"/>
      <c r="N64" s="158"/>
      <c r="O64" s="158"/>
      <c r="P64" s="158"/>
      <c r="Q64" s="158"/>
    </row>
    <row r="65" spans="1:17">
      <c r="A65" s="150">
        <v>2066</v>
      </c>
      <c r="B65" s="156">
        <v>1.4</v>
      </c>
      <c r="C65" s="156">
        <v>2.5</v>
      </c>
      <c r="D65" s="156">
        <v>3.9</v>
      </c>
      <c r="E65" s="156">
        <v>3</v>
      </c>
      <c r="F65" s="156">
        <v>5</v>
      </c>
      <c r="G65" s="182">
        <v>52300</v>
      </c>
      <c r="K65" s="158"/>
      <c r="L65" s="158"/>
      <c r="M65" s="158"/>
      <c r="N65" s="158"/>
      <c r="O65" s="158"/>
      <c r="P65" s="158"/>
      <c r="Q65" s="158"/>
    </row>
    <row r="66" spans="1:17">
      <c r="A66" s="150">
        <v>2067</v>
      </c>
      <c r="B66" s="156">
        <v>1.3</v>
      </c>
      <c r="C66" s="156">
        <v>2.5</v>
      </c>
      <c r="D66" s="156">
        <v>3.8</v>
      </c>
      <c r="E66" s="156">
        <v>3</v>
      </c>
      <c r="F66" s="156">
        <v>5</v>
      </c>
      <c r="G66" s="182">
        <v>53500</v>
      </c>
      <c r="K66" s="158"/>
      <c r="L66" s="158"/>
      <c r="M66" s="158"/>
      <c r="N66" s="158"/>
      <c r="O66" s="158"/>
      <c r="P66" s="158"/>
      <c r="Q66" s="158"/>
    </row>
    <row r="67" spans="1:17">
      <c r="A67" s="150">
        <v>2068</v>
      </c>
      <c r="B67" s="156">
        <v>1.3</v>
      </c>
      <c r="C67" s="156">
        <v>2.5</v>
      </c>
      <c r="D67" s="156">
        <v>3.8</v>
      </c>
      <c r="E67" s="156">
        <v>3</v>
      </c>
      <c r="F67" s="156">
        <v>5</v>
      </c>
      <c r="G67" s="182">
        <v>54700</v>
      </c>
      <c r="K67" s="158"/>
      <c r="L67" s="158"/>
      <c r="M67" s="158"/>
      <c r="N67" s="158"/>
      <c r="O67" s="158"/>
      <c r="P67" s="158"/>
      <c r="Q67" s="158"/>
    </row>
    <row r="68" spans="1:17">
      <c r="A68" s="150">
        <v>2069</v>
      </c>
      <c r="B68" s="156">
        <v>1.4</v>
      </c>
      <c r="C68" s="156">
        <v>2.5</v>
      </c>
      <c r="D68" s="156">
        <v>3.9</v>
      </c>
      <c r="E68" s="156">
        <v>3</v>
      </c>
      <c r="F68" s="156">
        <v>5</v>
      </c>
      <c r="G68" s="182">
        <v>55800</v>
      </c>
      <c r="K68" s="158"/>
      <c r="L68" s="158"/>
      <c r="M68" s="158"/>
      <c r="N68" s="158"/>
      <c r="O68" s="158"/>
      <c r="P68" s="158"/>
      <c r="Q68" s="158"/>
    </row>
    <row r="69" spans="1:17">
      <c r="A69" s="150">
        <v>2070</v>
      </c>
      <c r="B69" s="156">
        <v>1.4</v>
      </c>
      <c r="C69" s="156">
        <v>2.5</v>
      </c>
      <c r="D69" s="156">
        <v>3.9</v>
      </c>
      <c r="E69" s="156">
        <v>3</v>
      </c>
      <c r="F69" s="156">
        <v>5</v>
      </c>
      <c r="G69" s="182">
        <v>57100</v>
      </c>
      <c r="K69" s="158"/>
      <c r="L69" s="158"/>
      <c r="M69" s="158"/>
      <c r="N69" s="158"/>
      <c r="O69" s="158"/>
      <c r="P69" s="158"/>
      <c r="Q69" s="158"/>
    </row>
    <row r="70" spans="1:17">
      <c r="A70" s="150">
        <v>2071</v>
      </c>
      <c r="B70" s="156">
        <v>1.3</v>
      </c>
      <c r="C70" s="156">
        <v>2.5</v>
      </c>
      <c r="D70" s="156">
        <v>3.8</v>
      </c>
      <c r="E70" s="156">
        <v>3</v>
      </c>
      <c r="F70" s="156">
        <v>5</v>
      </c>
      <c r="G70" s="182">
        <v>58400</v>
      </c>
      <c r="K70" s="158"/>
      <c r="L70" s="158"/>
      <c r="M70" s="158"/>
      <c r="N70" s="158"/>
      <c r="O70" s="158"/>
      <c r="P70" s="158"/>
      <c r="Q70" s="158"/>
    </row>
    <row r="71" spans="1:17">
      <c r="A71" s="150">
        <v>2072</v>
      </c>
      <c r="B71" s="156">
        <v>1.2</v>
      </c>
      <c r="C71" s="156">
        <v>2.5</v>
      </c>
      <c r="D71" s="156">
        <v>3.7</v>
      </c>
      <c r="E71" s="156">
        <v>3</v>
      </c>
      <c r="F71" s="156">
        <v>5</v>
      </c>
      <c r="G71" s="182">
        <v>59700</v>
      </c>
      <c r="K71" s="158"/>
      <c r="L71" s="158"/>
      <c r="M71" s="158"/>
      <c r="N71" s="158"/>
      <c r="O71" s="158"/>
      <c r="P71" s="158"/>
      <c r="Q71" s="158"/>
    </row>
    <row r="72" spans="1:17">
      <c r="A72" s="150">
        <v>2073</v>
      </c>
      <c r="B72" s="156">
        <v>1.3</v>
      </c>
      <c r="C72" s="156">
        <v>2.5</v>
      </c>
      <c r="D72" s="156">
        <v>3.8</v>
      </c>
      <c r="E72" s="156">
        <v>3</v>
      </c>
      <c r="F72" s="156">
        <v>5</v>
      </c>
      <c r="G72" s="182">
        <v>61100</v>
      </c>
      <c r="K72" s="158"/>
      <c r="L72" s="158"/>
      <c r="M72" s="158"/>
      <c r="N72" s="158"/>
      <c r="O72" s="158"/>
      <c r="P72" s="158"/>
      <c r="Q72" s="158"/>
    </row>
    <row r="73" spans="1:17">
      <c r="A73" s="150">
        <v>2074</v>
      </c>
      <c r="B73" s="156">
        <v>1.3</v>
      </c>
      <c r="C73" s="156">
        <v>2.5</v>
      </c>
      <c r="D73" s="156">
        <v>3.8</v>
      </c>
      <c r="E73" s="156">
        <v>3</v>
      </c>
      <c r="F73" s="156">
        <v>5</v>
      </c>
      <c r="G73" s="182">
        <v>62500</v>
      </c>
      <c r="K73" s="158"/>
      <c r="L73" s="158"/>
      <c r="M73" s="158"/>
      <c r="N73" s="158"/>
      <c r="O73" s="158"/>
      <c r="P73" s="158"/>
      <c r="Q73" s="158"/>
    </row>
    <row r="74" spans="1:17">
      <c r="A74" s="150">
        <v>2075</v>
      </c>
      <c r="B74" s="156">
        <v>1.5</v>
      </c>
      <c r="C74" s="156">
        <v>2.5</v>
      </c>
      <c r="D74" s="156">
        <v>4</v>
      </c>
      <c r="E74" s="156">
        <v>3</v>
      </c>
      <c r="F74" s="156">
        <v>5</v>
      </c>
      <c r="G74" s="182">
        <v>63900</v>
      </c>
      <c r="K74" s="158"/>
      <c r="L74" s="158"/>
      <c r="M74" s="158"/>
      <c r="N74" s="158"/>
      <c r="O74" s="158"/>
      <c r="P74" s="158"/>
      <c r="Q74" s="158"/>
    </row>
    <row r="75" spans="1:17">
      <c r="A75" s="150">
        <v>2076</v>
      </c>
      <c r="B75" s="156">
        <v>1.4</v>
      </c>
      <c r="C75" s="156">
        <v>2.5</v>
      </c>
      <c r="D75" s="156">
        <v>3.9</v>
      </c>
      <c r="E75" s="156">
        <v>3</v>
      </c>
      <c r="F75" s="156">
        <v>5</v>
      </c>
      <c r="G75" s="182">
        <v>65400</v>
      </c>
      <c r="K75" s="158"/>
      <c r="L75" s="158"/>
      <c r="M75" s="158"/>
      <c r="N75" s="158"/>
      <c r="O75" s="158"/>
      <c r="P75" s="158"/>
      <c r="Q75" s="158"/>
    </row>
    <row r="76" spans="1:17">
      <c r="A76" s="150">
        <v>2077</v>
      </c>
      <c r="B76" s="156">
        <v>1.4</v>
      </c>
      <c r="C76" s="156">
        <v>2.5</v>
      </c>
      <c r="D76" s="156">
        <v>3.9</v>
      </c>
      <c r="E76" s="156">
        <v>3</v>
      </c>
      <c r="F76" s="156">
        <v>5</v>
      </c>
      <c r="G76" s="182">
        <v>66900</v>
      </c>
      <c r="K76" s="158"/>
      <c r="L76" s="158"/>
      <c r="M76" s="158"/>
      <c r="N76" s="158"/>
      <c r="O76" s="158"/>
      <c r="P76" s="158"/>
      <c r="Q76" s="158"/>
    </row>
    <row r="77" spans="1:17">
      <c r="A77" s="150">
        <v>2078</v>
      </c>
      <c r="B77" s="156">
        <v>1.4</v>
      </c>
      <c r="C77" s="156">
        <v>2.5</v>
      </c>
      <c r="D77" s="156">
        <v>3.9</v>
      </c>
      <c r="E77" s="156">
        <v>3</v>
      </c>
      <c r="F77" s="156">
        <v>5</v>
      </c>
      <c r="G77" s="182">
        <v>68300</v>
      </c>
      <c r="K77" s="158"/>
      <c r="L77" s="158"/>
      <c r="M77" s="158"/>
      <c r="N77" s="158"/>
      <c r="O77" s="158"/>
      <c r="P77" s="158"/>
      <c r="Q77" s="158"/>
    </row>
    <row r="78" spans="1:17">
      <c r="A78" s="150">
        <v>2079</v>
      </c>
      <c r="B78" s="156">
        <v>1.4</v>
      </c>
      <c r="C78" s="156">
        <v>2.5</v>
      </c>
      <c r="D78" s="156">
        <v>3.9</v>
      </c>
      <c r="E78" s="156">
        <v>3</v>
      </c>
      <c r="F78" s="156">
        <v>5</v>
      </c>
      <c r="G78" s="182">
        <v>69800</v>
      </c>
      <c r="K78" s="158"/>
      <c r="L78" s="158"/>
      <c r="M78" s="158"/>
      <c r="N78" s="158"/>
      <c r="O78" s="158"/>
      <c r="P78" s="158"/>
      <c r="Q78" s="158"/>
    </row>
    <row r="79" spans="1:17">
      <c r="A79" s="150">
        <v>2080</v>
      </c>
      <c r="B79" s="156">
        <v>1.4</v>
      </c>
      <c r="C79" s="156">
        <v>2.5</v>
      </c>
      <c r="D79" s="156">
        <v>3.9</v>
      </c>
      <c r="E79" s="156">
        <v>3</v>
      </c>
      <c r="F79" s="156">
        <v>5</v>
      </c>
      <c r="G79" s="182">
        <v>71300</v>
      </c>
      <c r="K79" s="158"/>
      <c r="L79" s="158"/>
      <c r="M79" s="158"/>
      <c r="N79" s="158"/>
      <c r="O79" s="158"/>
      <c r="P79" s="158"/>
      <c r="Q79" s="158"/>
    </row>
    <row r="80" spans="1:17">
      <c r="A80" s="150">
        <v>2081</v>
      </c>
      <c r="B80" s="156">
        <v>1.4</v>
      </c>
      <c r="C80" s="156">
        <v>2.5</v>
      </c>
      <c r="D80" s="156">
        <v>3.9</v>
      </c>
      <c r="E80" s="156">
        <v>3</v>
      </c>
      <c r="F80" s="156">
        <v>5</v>
      </c>
      <c r="G80" s="182">
        <v>72800</v>
      </c>
      <c r="K80" s="158"/>
      <c r="L80" s="158"/>
      <c r="M80" s="158"/>
      <c r="N80" s="158"/>
      <c r="O80" s="158"/>
      <c r="P80" s="158"/>
      <c r="Q80" s="158"/>
    </row>
    <row r="81" spans="1:17">
      <c r="A81" s="150">
        <v>2082</v>
      </c>
      <c r="B81" s="156">
        <v>1.5</v>
      </c>
      <c r="C81" s="156">
        <v>2.5</v>
      </c>
      <c r="D81" s="156">
        <v>4</v>
      </c>
      <c r="E81" s="156">
        <v>3</v>
      </c>
      <c r="F81" s="156">
        <v>5</v>
      </c>
      <c r="G81" s="182">
        <v>74400</v>
      </c>
      <c r="K81" s="158"/>
      <c r="L81" s="158"/>
      <c r="M81" s="158"/>
      <c r="N81" s="158"/>
      <c r="O81" s="158"/>
      <c r="P81" s="158"/>
      <c r="Q81" s="158"/>
    </row>
    <row r="82" spans="1:17">
      <c r="A82" s="150">
        <v>2083</v>
      </c>
      <c r="B82" s="156">
        <v>1.3</v>
      </c>
      <c r="C82" s="156">
        <v>2.5</v>
      </c>
      <c r="D82" s="156">
        <v>3.8</v>
      </c>
      <c r="E82" s="156">
        <v>3</v>
      </c>
      <c r="F82" s="156">
        <v>5</v>
      </c>
      <c r="G82" s="182">
        <v>75900</v>
      </c>
      <c r="K82" s="158"/>
      <c r="L82" s="158"/>
      <c r="M82" s="158"/>
      <c r="N82" s="158"/>
      <c r="O82" s="158"/>
      <c r="P82" s="158"/>
      <c r="Q82" s="158"/>
    </row>
    <row r="83" spans="1:17">
      <c r="A83" s="150">
        <v>2084</v>
      </c>
      <c r="B83" s="156">
        <v>1.3</v>
      </c>
      <c r="C83" s="156">
        <v>2.5</v>
      </c>
      <c r="D83" s="156">
        <v>3.8</v>
      </c>
      <c r="E83" s="156">
        <v>3</v>
      </c>
      <c r="F83" s="156">
        <v>5</v>
      </c>
      <c r="G83" s="182">
        <v>77600</v>
      </c>
      <c r="K83" s="158"/>
      <c r="L83" s="158"/>
      <c r="M83" s="158"/>
      <c r="N83" s="158"/>
      <c r="O83" s="158"/>
      <c r="P83" s="158"/>
      <c r="Q83" s="158"/>
    </row>
    <row r="84" spans="1:17">
      <c r="A84" s="153">
        <v>2085</v>
      </c>
      <c r="B84" s="160">
        <v>1.4</v>
      </c>
      <c r="C84" s="160">
        <v>2.5</v>
      </c>
      <c r="D84" s="160">
        <v>3.9</v>
      </c>
      <c r="E84" s="160">
        <v>3</v>
      </c>
      <c r="F84" s="160">
        <v>5</v>
      </c>
      <c r="G84" s="183">
        <v>79300</v>
      </c>
      <c r="K84" s="158"/>
      <c r="L84" s="158"/>
      <c r="M84" s="158"/>
      <c r="N84" s="158"/>
      <c r="O84" s="158"/>
      <c r="P84" s="158"/>
      <c r="Q84" s="158"/>
    </row>
    <row r="86" spans="1:17">
      <c r="A86" s="245" t="s">
        <v>55</v>
      </c>
      <c r="B86" s="245"/>
      <c r="C86" s="245"/>
      <c r="D86" s="245"/>
      <c r="E86" s="245"/>
      <c r="F86" s="245"/>
      <c r="G86" s="245"/>
    </row>
    <row r="87" spans="1:17">
      <c r="A87" s="245"/>
      <c r="B87" s="245"/>
      <c r="C87" s="245"/>
      <c r="D87" s="245"/>
      <c r="E87" s="245"/>
      <c r="F87" s="245"/>
      <c r="G87" s="245"/>
    </row>
  </sheetData>
  <mergeCells count="4">
    <mergeCell ref="A2:D2"/>
    <mergeCell ref="A4:E4"/>
    <mergeCell ref="A6:E6"/>
    <mergeCell ref="A86:G87"/>
  </mergeCells>
  <hyperlinks>
    <hyperlink ref="A4" r:id="rId1"/>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CC80"/>
  <sheetViews>
    <sheetView zoomScale="150" zoomScaleNormal="150" zoomScalePageLayoutView="150" workbookViewId="0">
      <pane xSplit="4" ySplit="3" topLeftCell="N46" activePane="bottomRight" state="frozen"/>
      <selection activeCell="A2" sqref="A2:XFD2"/>
      <selection pane="topRight" activeCell="A2" sqref="A2:XFD2"/>
      <selection pane="bottomLeft" activeCell="A2" sqref="A2:XFD2"/>
      <selection pane="bottomRight" activeCell="R80" sqref="R80:AE80"/>
    </sheetView>
  </sheetViews>
  <sheetFormatPr baseColWidth="10" defaultColWidth="11.33203125" defaultRowHeight="11" customHeight="1" x14ac:dyDescent="0"/>
  <cols>
    <col min="1" max="3" width="2" style="186" customWidth="1"/>
    <col min="4" max="5" width="16.5" style="186" customWidth="1"/>
    <col min="6" max="7" width="7.6640625" style="186" customWidth="1"/>
    <col min="8" max="8" width="6.33203125" style="186" customWidth="1"/>
    <col min="9" max="80" width="7.6640625" style="186" customWidth="1"/>
    <col min="81" max="16384" width="11.33203125" style="186"/>
  </cols>
  <sheetData>
    <row r="1" spans="1:80" ht="11" customHeight="1">
      <c r="A1" s="186" t="s">
        <v>43</v>
      </c>
      <c r="B1" s="5"/>
      <c r="C1" s="5"/>
      <c r="D1" s="5"/>
      <c r="E1" s="5"/>
      <c r="G1" s="6"/>
      <c r="I1" s="6"/>
      <c r="X1" s="6"/>
    </row>
    <row r="2" spans="1:80" ht="11" customHeight="1">
      <c r="F2" s="12" t="s">
        <v>2</v>
      </c>
      <c r="G2" s="190"/>
      <c r="H2" s="190"/>
      <c r="I2" s="190"/>
      <c r="J2" s="190"/>
      <c r="K2" s="190"/>
      <c r="L2" s="190"/>
      <c r="M2" s="190"/>
      <c r="N2" s="190"/>
      <c r="O2" s="190"/>
      <c r="P2" s="190"/>
      <c r="Q2" s="190"/>
      <c r="S2" s="12"/>
      <c r="T2" s="190"/>
      <c r="U2" s="190"/>
      <c r="V2" s="190"/>
      <c r="W2" s="190"/>
      <c r="X2" s="190"/>
      <c r="Y2" s="190"/>
      <c r="Z2" s="190"/>
      <c r="AA2" s="190"/>
      <c r="AB2" s="190"/>
      <c r="AC2" s="190"/>
      <c r="AD2" s="190"/>
      <c r="AE2" s="14"/>
      <c r="AH2" s="15"/>
      <c r="AI2" s="15"/>
    </row>
    <row r="3" spans="1:80" ht="11" customHeight="1">
      <c r="A3" s="16"/>
      <c r="B3" s="16"/>
      <c r="C3" s="16"/>
      <c r="D3" s="17"/>
      <c r="E3" s="17"/>
      <c r="F3" s="18">
        <v>2010</v>
      </c>
      <c r="G3" s="18">
        <v>2011</v>
      </c>
      <c r="H3" s="18">
        <v>2012</v>
      </c>
      <c r="I3" s="18">
        <v>2013</v>
      </c>
      <c r="J3" s="18">
        <v>2014</v>
      </c>
      <c r="K3" s="18">
        <v>2015</v>
      </c>
      <c r="L3" s="18">
        <v>2016</v>
      </c>
      <c r="M3" s="18">
        <v>2017</v>
      </c>
      <c r="N3" s="18">
        <v>2018</v>
      </c>
      <c r="O3" s="18">
        <v>2019</v>
      </c>
      <c r="P3" s="18">
        <v>2020</v>
      </c>
      <c r="Q3" s="18">
        <v>2021</v>
      </c>
      <c r="R3" s="186">
        <v>2022</v>
      </c>
      <c r="S3" s="19">
        <v>2023</v>
      </c>
      <c r="T3" s="186">
        <v>2024</v>
      </c>
      <c r="U3" s="19">
        <v>2025</v>
      </c>
      <c r="V3" s="186">
        <v>2026</v>
      </c>
      <c r="W3" s="19">
        <v>2027</v>
      </c>
      <c r="X3" s="186">
        <v>2028</v>
      </c>
      <c r="Y3" s="19">
        <v>2029</v>
      </c>
      <c r="Z3" s="186">
        <v>2030</v>
      </c>
      <c r="AA3" s="19">
        <v>2031</v>
      </c>
      <c r="AB3" s="186">
        <v>2032</v>
      </c>
      <c r="AC3" s="19">
        <v>2033</v>
      </c>
      <c r="AD3" s="186">
        <v>2034</v>
      </c>
      <c r="AE3" s="19">
        <v>2035</v>
      </c>
      <c r="AF3" s="19"/>
      <c r="AH3" s="19"/>
      <c r="AJ3" s="19"/>
      <c r="AL3" s="19"/>
      <c r="AN3" s="19"/>
      <c r="AP3" s="19"/>
      <c r="AR3" s="19"/>
      <c r="AT3" s="19"/>
      <c r="AV3" s="19"/>
      <c r="AX3" s="19"/>
      <c r="AZ3" s="19"/>
      <c r="BB3" s="19"/>
      <c r="BD3" s="19"/>
      <c r="BF3" s="19"/>
      <c r="BH3" s="19"/>
      <c r="BJ3" s="19"/>
      <c r="BL3" s="19"/>
      <c r="BN3" s="19"/>
      <c r="BP3" s="19"/>
      <c r="BR3" s="19"/>
      <c r="BT3" s="19"/>
      <c r="BV3" s="19"/>
      <c r="BX3" s="19"/>
      <c r="BZ3" s="19"/>
      <c r="CB3" s="19"/>
    </row>
    <row r="4" spans="1:80" ht="11" customHeight="1">
      <c r="A4" s="203" t="s">
        <v>4</v>
      </c>
      <c r="B4" s="204"/>
      <c r="C4" s="204"/>
      <c r="D4" s="204"/>
      <c r="E4" s="187"/>
    </row>
    <row r="5" spans="1:80" ht="11" customHeight="1">
      <c r="C5" s="203" t="s">
        <v>11</v>
      </c>
      <c r="D5" s="204"/>
      <c r="E5" s="187"/>
      <c r="F5" s="21">
        <f>'CBO baseline'!F13</f>
        <v>2162.7241090402213</v>
      </c>
      <c r="G5" s="21">
        <f>'CBO baseline'!G13</f>
        <v>2313.8351398159875</v>
      </c>
      <c r="H5" s="21">
        <f>'CBO baseline'!H13</f>
        <v>2635.3800813912849</v>
      </c>
      <c r="I5" s="21">
        <f>'CBO baseline'!I13</f>
        <v>3069.1060037011266</v>
      </c>
      <c r="J5" s="21">
        <f>'CBO baseline'!J13</f>
        <v>3423.1684205797633</v>
      </c>
      <c r="K5" s="21">
        <f>'CBO baseline'!K13</f>
        <v>3665.2916404570346</v>
      </c>
      <c r="L5" s="21">
        <f>'CBO baseline'!L13</f>
        <v>3846.8717333335117</v>
      </c>
      <c r="M5" s="21">
        <f>'CBO baseline'!M13</f>
        <v>4087.4635504128655</v>
      </c>
      <c r="N5" s="21">
        <f>'CBO baseline'!N13</f>
        <v>4285.6861555203786</v>
      </c>
      <c r="O5" s="21">
        <f>'CBO baseline'!O13</f>
        <v>4508.1602104446829</v>
      </c>
      <c r="P5" s="21">
        <f>'CBO baseline'!P13</f>
        <v>4730.8493548389542</v>
      </c>
      <c r="Q5" s="21">
        <f>'CBO baseline'!Q13</f>
        <v>4969.2070536816345</v>
      </c>
      <c r="V5" s="21"/>
      <c r="W5" s="21"/>
      <c r="X5" s="21"/>
      <c r="Y5" s="21"/>
      <c r="Z5" s="21"/>
      <c r="AA5" s="21"/>
      <c r="AB5" s="21"/>
      <c r="AC5" s="21"/>
      <c r="AD5" s="21"/>
      <c r="AE5" s="21"/>
      <c r="AF5" s="21"/>
      <c r="AH5" s="21"/>
      <c r="AI5" s="21"/>
    </row>
    <row r="6" spans="1:80" ht="11" customHeight="1">
      <c r="F6" s="21"/>
      <c r="G6" s="21"/>
      <c r="H6" s="21"/>
      <c r="I6" s="21"/>
      <c r="J6" s="21"/>
      <c r="K6" s="21"/>
      <c r="L6" s="21"/>
      <c r="M6" s="21"/>
      <c r="N6" s="21"/>
      <c r="O6" s="21"/>
      <c r="P6" s="21"/>
      <c r="Q6" s="21"/>
      <c r="V6" s="21"/>
      <c r="W6" s="21"/>
      <c r="X6" s="21"/>
      <c r="Y6" s="21"/>
      <c r="Z6" s="21"/>
      <c r="AA6" s="21"/>
      <c r="AB6" s="21"/>
      <c r="AC6" s="21"/>
      <c r="AD6" s="21"/>
      <c r="AE6" s="21"/>
      <c r="AF6" s="21"/>
    </row>
    <row r="7" spans="1:80" ht="11" customHeight="1">
      <c r="A7" s="203" t="s">
        <v>14</v>
      </c>
      <c r="B7" s="204"/>
      <c r="C7" s="204"/>
      <c r="D7" s="204"/>
      <c r="E7" s="187"/>
      <c r="F7" s="21"/>
      <c r="G7" s="21"/>
      <c r="H7" s="21"/>
      <c r="I7" s="21"/>
      <c r="J7" s="21"/>
      <c r="K7" s="21"/>
      <c r="L7" s="21"/>
      <c r="M7" s="21"/>
      <c r="N7" s="21"/>
      <c r="O7" s="21"/>
      <c r="P7" s="21"/>
      <c r="Q7" s="21"/>
      <c r="V7" s="21"/>
      <c r="W7" s="21"/>
      <c r="X7" s="21"/>
      <c r="Y7" s="21"/>
      <c r="Z7" s="21"/>
      <c r="AA7" s="21"/>
      <c r="AB7" s="21"/>
      <c r="AC7" s="21"/>
      <c r="AD7" s="21"/>
      <c r="AE7" s="21"/>
      <c r="AF7" s="21"/>
    </row>
    <row r="8" spans="1:80" ht="11" customHeight="1">
      <c r="B8" s="187"/>
      <c r="C8" s="187" t="s">
        <v>59</v>
      </c>
      <c r="D8" s="187"/>
      <c r="E8" s="187"/>
      <c r="F8" s="21">
        <f>'CBO mandatory spending'!F9</f>
        <v>700.75199999999995</v>
      </c>
      <c r="G8" s="21">
        <f>'CBO mandatory spending'!G9</f>
        <v>725.59100000000001</v>
      </c>
      <c r="H8" s="21">
        <f>'CBO mandatory spending'!H9</f>
        <v>768.67600000000004</v>
      </c>
      <c r="I8" s="21">
        <f>'CBO mandatory spending'!I9</f>
        <v>811.82100000000003</v>
      </c>
      <c r="J8" s="21">
        <f>'CBO mandatory spending'!J9</f>
        <v>853.28800000000001</v>
      </c>
      <c r="K8" s="21">
        <f>'CBO mandatory spending'!K9</f>
        <v>896.74599999999998</v>
      </c>
      <c r="L8" s="21">
        <f>'CBO mandatory spending'!L9</f>
        <v>945.46900000000005</v>
      </c>
      <c r="M8" s="21">
        <f>'CBO mandatory spending'!M9</f>
        <v>1001.3869999999999</v>
      </c>
      <c r="N8" s="21">
        <f>'CBO mandatory spending'!N9</f>
        <v>1063.357</v>
      </c>
      <c r="O8" s="21">
        <f>'CBO mandatory spending'!O9</f>
        <v>1131.0170000000001</v>
      </c>
      <c r="P8" s="21">
        <f>'CBO mandatory spending'!P9</f>
        <v>1202.6780000000001</v>
      </c>
      <c r="Q8" s="21">
        <f>'CBO mandatory spending'!Q9</f>
        <v>1276.0809999999999</v>
      </c>
      <c r="V8" s="21"/>
      <c r="W8" s="21"/>
      <c r="X8" s="21"/>
      <c r="Y8" s="21"/>
      <c r="Z8" s="21"/>
      <c r="AA8" s="21"/>
      <c r="AB8" s="21"/>
      <c r="AC8" s="21"/>
      <c r="AD8" s="21"/>
      <c r="AE8" s="21"/>
      <c r="AF8" s="21"/>
    </row>
    <row r="9" spans="1:80" ht="11" customHeight="1">
      <c r="B9" s="187"/>
      <c r="D9" s="187" t="s">
        <v>170</v>
      </c>
      <c r="E9" s="187"/>
      <c r="F9" s="21">
        <f>'CBO mandatory spending'!F12</f>
        <v>520.48599999999999</v>
      </c>
      <c r="G9" s="21">
        <f>'CBO mandatory spending'!G12</f>
        <v>555.43399999999997</v>
      </c>
      <c r="H9" s="21">
        <f>'CBO mandatory spending'!H12</f>
        <v>555.32100000000003</v>
      </c>
      <c r="I9" s="21">
        <f>'CBO mandatory spending'!I12</f>
        <v>597.82899999999995</v>
      </c>
      <c r="J9" s="21">
        <f>'CBO mandatory spending'!J12</f>
        <v>631.62</v>
      </c>
      <c r="K9" s="21">
        <f>'CBO mandatory spending'!K12</f>
        <v>662.07799999999997</v>
      </c>
      <c r="L9" s="21">
        <f>'CBO mandatory spending'!L12</f>
        <v>717.59</v>
      </c>
      <c r="M9" s="21">
        <f>'CBO mandatory spending'!M12</f>
        <v>746.47</v>
      </c>
      <c r="N9" s="21">
        <f>'CBO mandatory spending'!N12</f>
        <v>776.779</v>
      </c>
      <c r="O9" s="21">
        <f>'CBO mandatory spending'!O12</f>
        <v>844.66300000000001</v>
      </c>
      <c r="P9" s="21">
        <f>'CBO mandatory spending'!P12</f>
        <v>902.58900000000006</v>
      </c>
      <c r="Q9" s="21">
        <f>'CBO mandatory spending'!Q12</f>
        <v>966.14</v>
      </c>
      <c r="V9" s="21"/>
      <c r="W9" s="21"/>
      <c r="X9" s="21"/>
      <c r="Y9" s="21"/>
      <c r="Z9" s="21"/>
      <c r="AA9" s="21"/>
      <c r="AB9" s="21"/>
      <c r="AC9" s="21"/>
      <c r="AD9" s="21"/>
      <c r="AE9" s="21"/>
      <c r="AF9" s="21"/>
    </row>
    <row r="10" spans="1:80" ht="11" customHeight="1">
      <c r="B10" s="187"/>
      <c r="D10" s="187" t="s">
        <v>171</v>
      </c>
      <c r="E10" s="187"/>
      <c r="F10" s="21">
        <f>'CBO mandatory spending'!F66</f>
        <v>-74.009</v>
      </c>
      <c r="G10" s="21">
        <f>'CBO mandatory spending'!G66</f>
        <v>-78.858000000000004</v>
      </c>
      <c r="H10" s="21">
        <f>'CBO mandatory spending'!H66</f>
        <v>-83.869</v>
      </c>
      <c r="I10" s="21">
        <f>'CBO mandatory spending'!I66</f>
        <v>-85.739000000000004</v>
      </c>
      <c r="J10" s="21">
        <f>'CBO mandatory spending'!J66</f>
        <v>-90.116</v>
      </c>
      <c r="K10" s="21">
        <f>'CBO mandatory spending'!K66</f>
        <v>-96.863</v>
      </c>
      <c r="L10" s="21">
        <f>'CBO mandatory spending'!L66</f>
        <v>-104.89400000000001</v>
      </c>
      <c r="M10" s="21">
        <f>'CBO mandatory spending'!M66</f>
        <v>-113.773</v>
      </c>
      <c r="N10" s="21">
        <f>'CBO mandatory spending'!N66</f>
        <v>-122.703</v>
      </c>
      <c r="O10" s="21">
        <f>'CBO mandatory spending'!O66</f>
        <v>-132.053</v>
      </c>
      <c r="P10" s="21">
        <f>'CBO mandatory spending'!P66</f>
        <v>-137.99100000000001</v>
      </c>
      <c r="Q10" s="21">
        <f>'CBO mandatory spending'!Q66</f>
        <v>-147.702</v>
      </c>
      <c r="V10" s="21"/>
      <c r="W10" s="21"/>
      <c r="X10" s="21"/>
      <c r="Y10" s="21"/>
      <c r="Z10" s="21"/>
      <c r="AA10" s="21"/>
      <c r="AB10" s="21"/>
      <c r="AC10" s="21"/>
      <c r="AD10" s="21"/>
      <c r="AE10" s="21"/>
      <c r="AF10" s="21"/>
    </row>
    <row r="11" spans="1:80" ht="11" customHeight="1">
      <c r="B11" s="187"/>
      <c r="C11" s="187" t="s">
        <v>172</v>
      </c>
      <c r="D11" s="187"/>
      <c r="E11" s="187"/>
      <c r="F11" s="21">
        <f t="shared" ref="F11:Q11" si="0">SUM(F9:F10)</f>
        <v>446.47699999999998</v>
      </c>
      <c r="G11" s="21">
        <f t="shared" si="0"/>
        <v>476.57599999999996</v>
      </c>
      <c r="H11" s="21">
        <f t="shared" si="0"/>
        <v>471.452</v>
      </c>
      <c r="I11" s="21">
        <f t="shared" si="0"/>
        <v>512.08999999999992</v>
      </c>
      <c r="J11" s="21">
        <f t="shared" si="0"/>
        <v>541.50400000000002</v>
      </c>
      <c r="K11" s="21">
        <f t="shared" si="0"/>
        <v>565.21499999999992</v>
      </c>
      <c r="L11" s="21">
        <f t="shared" si="0"/>
        <v>612.69600000000003</v>
      </c>
      <c r="M11" s="21">
        <f t="shared" si="0"/>
        <v>632.697</v>
      </c>
      <c r="N11" s="21">
        <f t="shared" si="0"/>
        <v>654.07600000000002</v>
      </c>
      <c r="O11" s="21">
        <f t="shared" si="0"/>
        <v>712.61</v>
      </c>
      <c r="P11" s="21">
        <f t="shared" si="0"/>
        <v>764.59800000000007</v>
      </c>
      <c r="Q11" s="21">
        <f t="shared" si="0"/>
        <v>818.43799999999999</v>
      </c>
      <c r="V11" s="21"/>
      <c r="W11" s="21"/>
      <c r="X11" s="21"/>
      <c r="Y11" s="21"/>
      <c r="Z11" s="21"/>
      <c r="AA11" s="21"/>
      <c r="AB11" s="21"/>
      <c r="AC11" s="21"/>
      <c r="AD11" s="21"/>
      <c r="AE11" s="21"/>
      <c r="AF11" s="21"/>
    </row>
    <row r="12" spans="1:80" ht="11" customHeight="1">
      <c r="B12" s="187"/>
      <c r="C12" s="187" t="s">
        <v>61</v>
      </c>
      <c r="D12" s="187"/>
      <c r="E12" s="187"/>
      <c r="F12" s="21">
        <f>'CBO mandatory spending'!F13</f>
        <v>272.77100000000002</v>
      </c>
      <c r="G12" s="21">
        <f>'CBO mandatory spending'!G13</f>
        <v>274.399</v>
      </c>
      <c r="H12" s="21">
        <f>'CBO mandatory spending'!H13</f>
        <v>259.43599999999998</v>
      </c>
      <c r="I12" s="21">
        <f>'CBO mandatory spending'!I13</f>
        <v>275.935</v>
      </c>
      <c r="J12" s="21">
        <f>'CBO mandatory spending'!J13</f>
        <v>324.53100000000001</v>
      </c>
      <c r="K12" s="21">
        <f>'CBO mandatory spending'!K13</f>
        <v>364.21300000000002</v>
      </c>
      <c r="L12" s="21">
        <f>'CBO mandatory spending'!L13</f>
        <v>403.67700000000002</v>
      </c>
      <c r="M12" s="21">
        <f>'CBO mandatory spending'!M13</f>
        <v>430.29399999999998</v>
      </c>
      <c r="N12" s="21">
        <f>'CBO mandatory spending'!N13</f>
        <v>455.18599999999998</v>
      </c>
      <c r="O12" s="21">
        <f>'CBO mandatory spending'!O13</f>
        <v>486.26600000000002</v>
      </c>
      <c r="P12" s="21">
        <f>'CBO mandatory spending'!P13</f>
        <v>520.06799999999998</v>
      </c>
      <c r="Q12" s="21">
        <f>'CBO mandatory spending'!Q13</f>
        <v>561.36500000000001</v>
      </c>
      <c r="V12" s="21"/>
      <c r="W12" s="21"/>
      <c r="X12" s="21"/>
      <c r="Y12" s="21"/>
      <c r="Z12" s="21"/>
      <c r="AA12" s="21"/>
      <c r="AB12" s="21"/>
      <c r="AC12" s="21"/>
      <c r="AD12" s="21"/>
      <c r="AE12" s="21"/>
      <c r="AF12" s="21"/>
    </row>
    <row r="13" spans="1:80" ht="11" customHeight="1">
      <c r="B13" s="187"/>
      <c r="C13" s="187" t="s">
        <v>176</v>
      </c>
      <c r="D13" s="187"/>
      <c r="E13" s="187"/>
      <c r="F13" s="21">
        <f>SUM('CBO mandatory spending'!F16,'CBO mandatory spending'!F19)</f>
        <v>7.8879999999999999</v>
      </c>
      <c r="G13" s="21">
        <f>SUM('CBO mandatory spending'!G16,'CBO mandatory spending'!G19)</f>
        <v>8.6579999999999995</v>
      </c>
      <c r="H13" s="21">
        <f>SUM('CBO mandatory spending'!H16,'CBO mandatory spending'!H19)</f>
        <v>9.4329999999999998</v>
      </c>
      <c r="I13" s="21">
        <f>SUM('CBO mandatory spending'!I16,'CBO mandatory spending'!I19)</f>
        <v>10.095999999999998</v>
      </c>
      <c r="J13" s="21">
        <f>SUM('CBO mandatory spending'!J16,'CBO mandatory spending'!J19)</f>
        <v>25.185000000000002</v>
      </c>
      <c r="K13" s="21">
        <f>SUM('CBO mandatory spending'!K16,'CBO mandatory spending'!K19)</f>
        <v>44.124000000000002</v>
      </c>
      <c r="L13" s="21">
        <f>SUM('CBO mandatory spending'!L16,'CBO mandatory spending'!L19)</f>
        <v>66.012999999999991</v>
      </c>
      <c r="M13" s="21">
        <f>SUM('CBO mandatory spending'!M16,'CBO mandatory spending'!M19)</f>
        <v>78.435000000000002</v>
      </c>
      <c r="N13" s="21">
        <f>SUM('CBO mandatory spending'!N16,'CBO mandatory spending'!N19)</f>
        <v>84.861999999999995</v>
      </c>
      <c r="O13" s="21">
        <f>SUM('CBO mandatory spending'!O16,'CBO mandatory spending'!O19)</f>
        <v>90.62</v>
      </c>
      <c r="P13" s="21">
        <f>SUM('CBO mandatory spending'!P16,'CBO mandatory spending'!P19)</f>
        <v>96.173000000000002</v>
      </c>
      <c r="Q13" s="21">
        <f>SUM('CBO mandatory spending'!Q16,'CBO mandatory spending'!Q19)</f>
        <v>102.074</v>
      </c>
      <c r="V13" s="21"/>
      <c r="W13" s="21"/>
      <c r="X13" s="21"/>
      <c r="Y13" s="21"/>
      <c r="Z13" s="21"/>
      <c r="AA13" s="21"/>
      <c r="AB13" s="21"/>
      <c r="AC13" s="21"/>
      <c r="AD13" s="21"/>
      <c r="AE13" s="21"/>
      <c r="AF13" s="21"/>
    </row>
    <row r="14" spans="1:80" ht="11" customHeight="1">
      <c r="B14" s="187"/>
      <c r="C14" s="187" t="s">
        <v>173</v>
      </c>
      <c r="D14" s="187"/>
      <c r="E14" s="187"/>
      <c r="F14" s="21">
        <f>SUM('CBO mandatory spending'!F17,'CBO mandatory spending'!F20)</f>
        <v>9.2840000000000007</v>
      </c>
      <c r="G14" s="21">
        <f>SUM('CBO mandatory spending'!G17,'CBO mandatory spending'!G20)</f>
        <v>13.573</v>
      </c>
      <c r="H14" s="21">
        <f>SUM('CBO mandatory spending'!H17,'CBO mandatory spending'!H20)</f>
        <v>16.524999999999999</v>
      </c>
      <c r="I14" s="21">
        <f>SUM('CBO mandatory spending'!I17,'CBO mandatory spending'!I20)</f>
        <v>17.038</v>
      </c>
      <c r="J14" s="21">
        <f>SUM('CBO mandatory spending'!J17,'CBO mandatory spending'!J20)</f>
        <v>24</v>
      </c>
      <c r="K14" s="21">
        <f>SUM('CBO mandatory spending'!K17,'CBO mandatory spending'!K20)</f>
        <v>37.701999999999998</v>
      </c>
      <c r="L14" s="21">
        <f>SUM('CBO mandatory spending'!L17,'CBO mandatory spending'!L20)</f>
        <v>36.001000000000005</v>
      </c>
      <c r="M14" s="21">
        <f>SUM('CBO mandatory spending'!M17,'CBO mandatory spending'!M20)</f>
        <v>38.786999999999999</v>
      </c>
      <c r="N14" s="21">
        <f>SUM('CBO mandatory spending'!N17,'CBO mandatory spending'!N20)</f>
        <v>39.802999999999997</v>
      </c>
      <c r="O14" s="21">
        <f>SUM('CBO mandatory spending'!O17,'CBO mandatory spending'!O20)</f>
        <v>44.829000000000001</v>
      </c>
      <c r="P14" s="21">
        <f>SUM('CBO mandatory spending'!P17,'CBO mandatory spending'!P20)</f>
        <v>50.151000000000003</v>
      </c>
      <c r="Q14" s="21">
        <f>SUM('CBO mandatory spending'!Q17,'CBO mandatory spending'!Q20)</f>
        <v>54.245999999999995</v>
      </c>
      <c r="V14" s="21"/>
      <c r="W14" s="21"/>
      <c r="X14" s="21"/>
      <c r="Y14" s="21"/>
      <c r="Z14" s="21"/>
      <c r="AA14" s="21"/>
      <c r="AB14" s="21"/>
      <c r="AC14" s="21"/>
      <c r="AD14" s="21"/>
      <c r="AE14" s="21"/>
      <c r="AF14" s="21"/>
    </row>
    <row r="15" spans="1:80" ht="11" customHeight="1">
      <c r="B15" s="187"/>
      <c r="C15" s="187" t="s">
        <v>174</v>
      </c>
      <c r="D15" s="187"/>
      <c r="E15" s="187"/>
      <c r="F15" s="21">
        <f>SUM('CBO mandatory spending'!F34,'CBO mandatory spending'!F41,'CBO mandatory spending'!F47,'CBO mandatory spending'!F57,'CBO mandatory spending'!F68,'CBO mandatory spending'!F69)</f>
        <v>475.72800000000001</v>
      </c>
      <c r="G15" s="21">
        <f>SUM('CBO mandatory spending'!G34,'CBO mandatory spending'!G41,'CBO mandatory spending'!G47,'CBO mandatory spending'!G57,'CBO mandatory spending'!G68,'CBO mandatory spending'!G69)</f>
        <v>523.86099999999988</v>
      </c>
      <c r="H15" s="21">
        <f>SUM('CBO mandatory spending'!H34,'CBO mandatory spending'!H41,'CBO mandatory spending'!H47,'CBO mandatory spending'!H57,'CBO mandatory spending'!H68,'CBO mandatory spending'!H69)</f>
        <v>530.23</v>
      </c>
      <c r="I15" s="21">
        <f>SUM('CBO mandatory spending'!I34,'CBO mandatory spending'!I41,'CBO mandatory spending'!I47,'CBO mandatory spending'!I57,'CBO mandatory spending'!I68,'CBO mandatory spending'!I69)</f>
        <v>502.18099999999993</v>
      </c>
      <c r="J15" s="21">
        <f>SUM('CBO mandatory spending'!J34,'CBO mandatory spending'!J41,'CBO mandatory spending'!J47,'CBO mandatory spending'!J57,'CBO mandatory spending'!J68,'CBO mandatory spending'!J69)</f>
        <v>442.82999999999993</v>
      </c>
      <c r="K15" s="21">
        <f>SUM('CBO mandatory spending'!K34,'CBO mandatory spending'!K41,'CBO mandatory spending'!K47,'CBO mandatory spending'!K57,'CBO mandatory spending'!K68,'CBO mandatory spending'!K69)</f>
        <v>431.86</v>
      </c>
      <c r="L15" s="21">
        <f>SUM('CBO mandatory spending'!L34,'CBO mandatory spending'!L41,'CBO mandatory spending'!L47,'CBO mandatory spending'!L57,'CBO mandatory spending'!L68,'CBO mandatory spending'!L69)</f>
        <v>446.76099999999985</v>
      </c>
      <c r="M15" s="21">
        <f>SUM('CBO mandatory spending'!M34,'CBO mandatory spending'!M41,'CBO mandatory spending'!M47,'CBO mandatory spending'!M57,'CBO mandatory spending'!M68,'CBO mandatory spending'!M69)</f>
        <v>434.28999999999985</v>
      </c>
      <c r="N15" s="21">
        <f>SUM('CBO mandatory spending'!N34,'CBO mandatory spending'!N41,'CBO mandatory spending'!N47,'CBO mandatory spending'!N57,'CBO mandatory spending'!N68,'CBO mandatory spending'!N69)</f>
        <v>423.24900000000014</v>
      </c>
      <c r="O15" s="21">
        <f>SUM('CBO mandatory spending'!O34,'CBO mandatory spending'!O41,'CBO mandatory spending'!O47,'CBO mandatory spending'!O57,'CBO mandatory spending'!O68,'CBO mandatory spending'!O69)</f>
        <v>452.88600000000002</v>
      </c>
      <c r="P15" s="21">
        <f>SUM('CBO mandatory spending'!P34,'CBO mandatory spending'!P41,'CBO mandatory spending'!P47,'CBO mandatory spending'!P57,'CBO mandatory spending'!P68,'CBO mandatory spending'!P69)</f>
        <v>461.70300000000009</v>
      </c>
      <c r="Q15" s="21">
        <f>SUM('CBO mandatory spending'!Q34,'CBO mandatory spending'!Q41,'CBO mandatory spending'!Q47,'CBO mandatory spending'!Q57,'CBO mandatory spending'!Q68,'CBO mandatory spending'!Q69)</f>
        <v>469.84000000000003</v>
      </c>
      <c r="V15" s="21"/>
      <c r="W15" s="21"/>
      <c r="X15" s="21"/>
      <c r="Y15" s="21"/>
      <c r="Z15" s="21"/>
      <c r="AA15" s="21"/>
      <c r="AB15" s="21"/>
      <c r="AC15" s="21"/>
      <c r="AD15" s="21"/>
      <c r="AE15" s="21"/>
      <c r="AF15" s="21"/>
    </row>
    <row r="16" spans="1:80" ht="11" customHeight="1">
      <c r="B16" s="203" t="s">
        <v>15</v>
      </c>
      <c r="C16" s="204"/>
      <c r="D16" s="204"/>
      <c r="E16" s="187"/>
      <c r="F16" s="21">
        <f t="shared" ref="F16:Q16" si="1">SUM(F8,F11:F15)</f>
        <v>1912.8999999999999</v>
      </c>
      <c r="G16" s="21">
        <f t="shared" si="1"/>
        <v>2022.6579999999997</v>
      </c>
      <c r="H16" s="21">
        <f t="shared" si="1"/>
        <v>2055.7520000000004</v>
      </c>
      <c r="I16" s="21">
        <f t="shared" si="1"/>
        <v>2129.1610000000001</v>
      </c>
      <c r="J16" s="21">
        <f t="shared" si="1"/>
        <v>2211.3379999999997</v>
      </c>
      <c r="K16" s="21">
        <f t="shared" si="1"/>
        <v>2339.8599999999997</v>
      </c>
      <c r="L16" s="21">
        <f t="shared" si="1"/>
        <v>2510.6170000000002</v>
      </c>
      <c r="M16" s="21">
        <f t="shared" si="1"/>
        <v>2615.8899999999994</v>
      </c>
      <c r="N16" s="21">
        <f t="shared" si="1"/>
        <v>2720.5330000000004</v>
      </c>
      <c r="O16" s="21">
        <f t="shared" si="1"/>
        <v>2918.2280000000001</v>
      </c>
      <c r="P16" s="21">
        <f t="shared" si="1"/>
        <v>3095.3709999999996</v>
      </c>
      <c r="Q16" s="21">
        <f t="shared" si="1"/>
        <v>3282.0440000000003</v>
      </c>
      <c r="V16" s="21"/>
      <c r="W16" s="21"/>
      <c r="X16" s="21"/>
      <c r="Y16" s="21"/>
      <c r="Z16" s="21"/>
      <c r="AA16" s="21"/>
      <c r="AB16" s="21"/>
      <c r="AC16" s="21"/>
      <c r="AD16" s="21"/>
      <c r="AE16" s="21"/>
      <c r="AF16" s="21"/>
      <c r="AH16" s="22"/>
      <c r="AI16" s="22"/>
    </row>
    <row r="17" spans="1:35" ht="11" customHeight="1">
      <c r="B17" s="203" t="s">
        <v>16</v>
      </c>
      <c r="C17" s="204"/>
      <c r="D17" s="204"/>
      <c r="E17" s="187"/>
      <c r="F17" s="21">
        <f>'CBO baseline'!F19</f>
        <v>1347.1489999999999</v>
      </c>
      <c r="G17" s="21">
        <f>'CBO baseline'!G19</f>
        <v>1353.4369999999999</v>
      </c>
      <c r="H17" s="21">
        <f>'CBO baseline'!H19</f>
        <v>1315.0820000000001</v>
      </c>
      <c r="I17" s="21">
        <f>'CBO baseline'!I19</f>
        <v>1299.8400000000001</v>
      </c>
      <c r="J17" s="21">
        <f>'CBO baseline'!J19</f>
        <v>1300.7329999999999</v>
      </c>
      <c r="K17" s="21">
        <f>'CBO baseline'!K19</f>
        <v>1311.3020000000001</v>
      </c>
      <c r="L17" s="21">
        <f>'CBO baseline'!L19</f>
        <v>1332.114</v>
      </c>
      <c r="M17" s="21">
        <f>'CBO baseline'!M19</f>
        <v>1349.8209999999999</v>
      </c>
      <c r="N17" s="21">
        <f>'CBO baseline'!N19</f>
        <v>1369.7449999999999</v>
      </c>
      <c r="O17" s="21">
        <f>'CBO baseline'!O19</f>
        <v>1403.6130000000001</v>
      </c>
      <c r="P17" s="21">
        <f>'CBO baseline'!P19</f>
        <v>1433.9219999999998</v>
      </c>
      <c r="Q17" s="21">
        <f>'CBO baseline'!Q19</f>
        <v>1464.1579999999999</v>
      </c>
      <c r="V17" s="21"/>
      <c r="W17" s="21"/>
      <c r="X17" s="21"/>
      <c r="Y17" s="21"/>
      <c r="Z17" s="21"/>
      <c r="AA17" s="21"/>
      <c r="AB17" s="21"/>
      <c r="AC17" s="21"/>
      <c r="AD17" s="21"/>
      <c r="AE17" s="21"/>
      <c r="AF17" s="21"/>
      <c r="AH17" s="22"/>
      <c r="AI17" s="22"/>
    </row>
    <row r="18" spans="1:35" ht="11" customHeight="1">
      <c r="B18" s="203" t="s">
        <v>17</v>
      </c>
      <c r="C18" s="204"/>
      <c r="D18" s="204"/>
      <c r="E18" s="187"/>
      <c r="F18" s="21">
        <f>'CBO baseline'!F20</f>
        <v>196.19399999999999</v>
      </c>
      <c r="G18" s="21">
        <f>'CBO baseline'!G20</f>
        <v>221.30199999999999</v>
      </c>
      <c r="H18" s="21">
        <f>'CBO baseline'!H20</f>
        <v>237.762</v>
      </c>
      <c r="I18" s="21">
        <f>'CBO baseline'!I20</f>
        <v>263.14</v>
      </c>
      <c r="J18" s="21">
        <f>'CBO baseline'!J20</f>
        <v>290.762</v>
      </c>
      <c r="K18" s="21">
        <f>'CBO baseline'!K20</f>
        <v>336.37799999999999</v>
      </c>
      <c r="L18" s="21">
        <f>'CBO baseline'!L20</f>
        <v>406.56299999999999</v>
      </c>
      <c r="M18" s="21">
        <f>'CBO baseline'!M20</f>
        <v>483.77600000000001</v>
      </c>
      <c r="N18" s="21">
        <f>'CBO baseline'!N20</f>
        <v>544.83000000000004</v>
      </c>
      <c r="O18" s="21">
        <f>'CBO baseline'!O20</f>
        <v>591.10699999999997</v>
      </c>
      <c r="P18" s="21">
        <f>'CBO baseline'!P20</f>
        <v>631.69100000000003</v>
      </c>
      <c r="Q18" s="21">
        <f>'CBO baseline'!Q20</f>
        <v>663.12900000000002</v>
      </c>
      <c r="V18" s="23"/>
      <c r="W18" s="23"/>
      <c r="X18" s="23"/>
      <c r="Y18" s="23"/>
      <c r="Z18" s="23"/>
      <c r="AA18" s="23"/>
      <c r="AB18" s="23"/>
      <c r="AC18" s="23"/>
      <c r="AD18" s="23"/>
      <c r="AE18" s="23"/>
      <c r="AF18" s="23"/>
      <c r="AH18" s="23"/>
      <c r="AI18" s="23"/>
    </row>
    <row r="19" spans="1:35" s="5" customFormat="1" ht="11" customHeight="1">
      <c r="F19" s="24" t="s">
        <v>9</v>
      </c>
      <c r="G19" s="24" t="s">
        <v>9</v>
      </c>
      <c r="H19" s="24" t="s">
        <v>9</v>
      </c>
      <c r="I19" s="24" t="s">
        <v>9</v>
      </c>
      <c r="J19" s="24" t="s">
        <v>9</v>
      </c>
      <c r="K19" s="24" t="s">
        <v>9</v>
      </c>
      <c r="L19" s="24" t="s">
        <v>9</v>
      </c>
      <c r="M19" s="24" t="s">
        <v>9</v>
      </c>
      <c r="N19" s="24" t="s">
        <v>9</v>
      </c>
      <c r="O19" s="24" t="s">
        <v>9</v>
      </c>
      <c r="P19" s="24" t="s">
        <v>9</v>
      </c>
      <c r="Q19" s="24" t="s">
        <v>9</v>
      </c>
      <c r="V19" s="25"/>
      <c r="W19" s="25"/>
      <c r="X19" s="25"/>
      <c r="Y19" s="25"/>
      <c r="Z19" s="25"/>
      <c r="AA19" s="25"/>
      <c r="AB19" s="25"/>
      <c r="AC19" s="25"/>
      <c r="AD19" s="25"/>
      <c r="AE19" s="25"/>
      <c r="AF19" s="25"/>
    </row>
    <row r="20" spans="1:35" ht="11" customHeight="1">
      <c r="C20" s="203" t="s">
        <v>18</v>
      </c>
      <c r="D20" s="204"/>
      <c r="E20" s="187"/>
      <c r="F20" s="21">
        <f>SUM(F16:F18)</f>
        <v>3456.2429999999999</v>
      </c>
      <c r="G20" s="21">
        <f t="shared" ref="G20:Q20" si="2">SUM(G16:G18)</f>
        <v>3597.3969999999995</v>
      </c>
      <c r="H20" s="21">
        <f t="shared" si="2"/>
        <v>3608.5960000000009</v>
      </c>
      <c r="I20" s="21">
        <f t="shared" si="2"/>
        <v>3692.1410000000001</v>
      </c>
      <c r="J20" s="21">
        <f t="shared" si="2"/>
        <v>3802.8330000000001</v>
      </c>
      <c r="K20" s="21">
        <f t="shared" si="2"/>
        <v>3987.54</v>
      </c>
      <c r="L20" s="21">
        <f t="shared" si="2"/>
        <v>4249.2939999999999</v>
      </c>
      <c r="M20" s="21">
        <f t="shared" si="2"/>
        <v>4449.4869999999992</v>
      </c>
      <c r="N20" s="21">
        <f t="shared" si="2"/>
        <v>4635.1080000000002</v>
      </c>
      <c r="O20" s="21">
        <f t="shared" si="2"/>
        <v>4912.9480000000003</v>
      </c>
      <c r="P20" s="21">
        <f t="shared" si="2"/>
        <v>5160.9839999999995</v>
      </c>
      <c r="Q20" s="21">
        <f t="shared" si="2"/>
        <v>5409.3310000000001</v>
      </c>
      <c r="V20" s="21"/>
      <c r="W20" s="21"/>
      <c r="X20" s="21"/>
      <c r="Y20" s="21"/>
      <c r="Z20" s="21"/>
      <c r="AA20" s="21"/>
      <c r="AB20" s="21"/>
      <c r="AC20" s="21"/>
      <c r="AD20" s="21"/>
      <c r="AE20" s="21"/>
      <c r="AF20" s="21"/>
      <c r="AH20" s="21"/>
      <c r="AI20" s="21"/>
    </row>
    <row r="21" spans="1:35" ht="11" customHeight="1">
      <c r="F21" s="21"/>
      <c r="G21" s="21"/>
      <c r="H21" s="21"/>
      <c r="I21" s="21"/>
      <c r="J21" s="21"/>
      <c r="K21" s="21"/>
      <c r="L21" s="21"/>
      <c r="M21" s="21"/>
      <c r="N21" s="21"/>
      <c r="O21" s="21"/>
      <c r="P21" s="21"/>
      <c r="Q21" s="21"/>
      <c r="V21" s="21"/>
      <c r="W21" s="21"/>
      <c r="X21" s="21"/>
      <c r="Y21" s="21"/>
      <c r="Z21" s="21"/>
      <c r="AA21" s="21"/>
      <c r="AB21" s="21"/>
      <c r="AC21" s="21"/>
      <c r="AD21" s="21"/>
      <c r="AE21" s="21"/>
      <c r="AF21" s="21"/>
    </row>
    <row r="22" spans="1:35" ht="11" customHeight="1">
      <c r="A22" s="205" t="s">
        <v>207</v>
      </c>
      <c r="B22" s="206"/>
      <c r="C22" s="206"/>
      <c r="D22" s="206"/>
      <c r="E22" s="189"/>
      <c r="F22" s="21">
        <f t="shared" ref="F22:Q22" si="3">F5 - F20</f>
        <v>-1293.5188909597787</v>
      </c>
      <c r="G22" s="21">
        <f t="shared" si="3"/>
        <v>-1283.5618601840119</v>
      </c>
      <c r="H22" s="21">
        <f t="shared" si="3"/>
        <v>-973.21591860871604</v>
      </c>
      <c r="I22" s="21">
        <f t="shared" si="3"/>
        <v>-623.03499629887347</v>
      </c>
      <c r="J22" s="21">
        <f t="shared" si="3"/>
        <v>-379.66457942023681</v>
      </c>
      <c r="K22" s="21">
        <f t="shared" si="3"/>
        <v>-322.24835954296532</v>
      </c>
      <c r="L22" s="21">
        <f t="shared" si="3"/>
        <v>-402.42226666648821</v>
      </c>
      <c r="M22" s="21">
        <f t="shared" si="3"/>
        <v>-362.02344958713365</v>
      </c>
      <c r="N22" s="21">
        <f t="shared" si="3"/>
        <v>-349.42184447962154</v>
      </c>
      <c r="O22" s="21">
        <f t="shared" si="3"/>
        <v>-404.78778955531743</v>
      </c>
      <c r="P22" s="21">
        <f t="shared" si="3"/>
        <v>-430.13464516104523</v>
      </c>
      <c r="Q22" s="21">
        <f t="shared" si="3"/>
        <v>-440.1239463183656</v>
      </c>
      <c r="V22" s="21"/>
      <c r="W22" s="21"/>
      <c r="X22" s="21"/>
      <c r="Y22" s="21"/>
      <c r="Z22" s="21"/>
      <c r="AA22" s="21"/>
      <c r="AB22" s="21"/>
      <c r="AC22" s="21"/>
      <c r="AD22" s="21"/>
      <c r="AE22" s="21"/>
      <c r="AF22" s="21"/>
      <c r="AH22" s="22"/>
      <c r="AI22" s="22"/>
    </row>
    <row r="23" spans="1:35" ht="11" customHeight="1">
      <c r="F23" s="21"/>
      <c r="G23" s="21"/>
      <c r="H23" s="21"/>
      <c r="I23" s="21"/>
      <c r="J23" s="21"/>
      <c r="K23" s="21"/>
      <c r="L23" s="21"/>
      <c r="M23" s="21"/>
      <c r="N23" s="21"/>
      <c r="O23" s="21"/>
      <c r="P23" s="21"/>
      <c r="Q23" s="21"/>
      <c r="V23" s="21"/>
      <c r="W23" s="21"/>
      <c r="X23" s="21"/>
      <c r="Y23" s="21"/>
      <c r="Z23" s="21"/>
      <c r="AA23" s="21"/>
      <c r="AB23" s="21"/>
      <c r="AC23" s="21"/>
      <c r="AD23" s="21"/>
      <c r="AE23" s="21"/>
      <c r="AF23" s="21"/>
      <c r="AH23" s="22"/>
      <c r="AI23" s="22"/>
    </row>
    <row r="24" spans="1:35" ht="11" customHeight="1">
      <c r="A24" s="186" t="s">
        <v>208</v>
      </c>
      <c r="F24" s="21"/>
      <c r="G24" s="21"/>
      <c r="H24" s="21"/>
      <c r="I24" s="21"/>
      <c r="J24" s="21"/>
      <c r="K24" s="21"/>
      <c r="L24" s="21"/>
      <c r="M24" s="21"/>
      <c r="N24" s="21"/>
      <c r="O24" s="21"/>
      <c r="P24" s="21"/>
      <c r="Q24" s="21"/>
      <c r="V24" s="21"/>
      <c r="W24" s="21"/>
      <c r="X24" s="21"/>
      <c r="Y24" s="21"/>
      <c r="Z24" s="21"/>
      <c r="AA24" s="21"/>
      <c r="AB24" s="21"/>
      <c r="AC24" s="21"/>
      <c r="AD24" s="21"/>
      <c r="AE24" s="21"/>
      <c r="AF24" s="21"/>
      <c r="AH24" s="22"/>
      <c r="AI24" s="22"/>
    </row>
    <row r="25" spans="1:35" ht="11" customHeight="1">
      <c r="B25" s="190" t="s">
        <v>23</v>
      </c>
      <c r="C25" s="190"/>
      <c r="D25" s="190"/>
      <c r="E25" s="190"/>
      <c r="F25" s="21">
        <v>0</v>
      </c>
      <c r="G25" s="21">
        <v>0</v>
      </c>
      <c r="H25" s="21">
        <v>0</v>
      </c>
      <c r="I25" s="21">
        <v>111.4434</v>
      </c>
      <c r="J25" s="21">
        <v>111.4434</v>
      </c>
      <c r="K25" s="21">
        <v>111.4434</v>
      </c>
      <c r="L25" s="21">
        <v>111.4434</v>
      </c>
      <c r="M25" s="21">
        <v>111.4434</v>
      </c>
      <c r="N25" s="21">
        <v>111.4434</v>
      </c>
      <c r="O25" s="21">
        <v>111.4434</v>
      </c>
      <c r="P25" s="21">
        <v>111.4434</v>
      </c>
      <c r="Q25" s="21">
        <v>111.4434</v>
      </c>
      <c r="V25" s="28"/>
      <c r="W25" s="28"/>
      <c r="X25" s="28"/>
      <c r="Y25" s="28"/>
      <c r="Z25" s="28"/>
      <c r="AA25" s="28"/>
      <c r="AB25" s="28"/>
      <c r="AC25" s="28"/>
      <c r="AD25" s="28"/>
      <c r="AE25" s="28"/>
      <c r="AF25" s="28"/>
      <c r="AH25" s="28"/>
      <c r="AI25" s="28"/>
    </row>
    <row r="26" spans="1:35" ht="11" customHeight="1">
      <c r="B26" s="190" t="s">
        <v>24</v>
      </c>
      <c r="C26" s="190"/>
      <c r="D26" s="190"/>
      <c r="E26" s="190"/>
      <c r="F26" s="21">
        <v>0</v>
      </c>
      <c r="G26" s="21">
        <v>0</v>
      </c>
      <c r="H26" s="21">
        <v>0</v>
      </c>
      <c r="I26" s="21">
        <v>1.1032896599999999</v>
      </c>
      <c r="J26" s="21">
        <v>3.1315595399999996</v>
      </c>
      <c r="K26" s="21">
        <v>6.1739643600000003</v>
      </c>
      <c r="L26" s="21">
        <v>12.49280514</v>
      </c>
      <c r="M26" s="21">
        <v>20.070956340000002</v>
      </c>
      <c r="N26" s="21">
        <v>27.281344319999999</v>
      </c>
      <c r="O26" s="21">
        <v>34.614320040000003</v>
      </c>
      <c r="P26" s="21">
        <v>42.170182560000001</v>
      </c>
      <c r="Q26" s="21">
        <v>49.971220559999999</v>
      </c>
      <c r="V26" s="28"/>
      <c r="W26" s="28"/>
      <c r="X26" s="28"/>
      <c r="Y26" s="28"/>
      <c r="Z26" s="28"/>
      <c r="AA26" s="28"/>
      <c r="AB26" s="28"/>
      <c r="AC26" s="28"/>
      <c r="AD26" s="28"/>
      <c r="AE26" s="28"/>
      <c r="AF26" s="28"/>
      <c r="AH26" s="28"/>
      <c r="AI26" s="28"/>
    </row>
    <row r="27" spans="1:35" ht="11" customHeight="1">
      <c r="B27" s="190"/>
      <c r="C27" s="190"/>
      <c r="D27" s="190"/>
      <c r="E27" s="190"/>
      <c r="F27" s="24" t="s">
        <v>25</v>
      </c>
      <c r="G27" s="24" t="s">
        <v>25</v>
      </c>
      <c r="H27" s="24" t="s">
        <v>25</v>
      </c>
      <c r="I27" s="24" t="s">
        <v>26</v>
      </c>
      <c r="J27" s="24" t="s">
        <v>26</v>
      </c>
      <c r="K27" s="24" t="s">
        <v>26</v>
      </c>
      <c r="L27" s="24" t="s">
        <v>26</v>
      </c>
      <c r="M27" s="24" t="s">
        <v>26</v>
      </c>
      <c r="N27" s="24" t="s">
        <v>26</v>
      </c>
      <c r="O27" s="24" t="s">
        <v>26</v>
      </c>
      <c r="P27" s="24" t="s">
        <v>26</v>
      </c>
      <c r="Q27" s="24" t="s">
        <v>26</v>
      </c>
      <c r="V27" s="28"/>
      <c r="W27" s="28"/>
      <c r="X27" s="28"/>
      <c r="Y27" s="28"/>
      <c r="Z27" s="28"/>
      <c r="AA27" s="28"/>
      <c r="AB27" s="28"/>
      <c r="AC27" s="28"/>
      <c r="AD27" s="28"/>
      <c r="AE27" s="28"/>
      <c r="AF27" s="28"/>
      <c r="AH27" s="28"/>
      <c r="AI27" s="28"/>
    </row>
    <row r="28" spans="1:35" ht="11" customHeight="1">
      <c r="C28" s="186" t="s">
        <v>28</v>
      </c>
      <c r="F28" s="21">
        <f>SUM(F25:F26)</f>
        <v>0</v>
      </c>
      <c r="G28" s="21">
        <f t="shared" ref="G28:Q28" si="4">SUM(G25:G26)</f>
        <v>0</v>
      </c>
      <c r="H28" s="21">
        <f t="shared" si="4"/>
        <v>0</v>
      </c>
      <c r="I28" s="21">
        <f t="shared" si="4"/>
        <v>112.54668966</v>
      </c>
      <c r="J28" s="21">
        <f t="shared" si="4"/>
        <v>114.57495953999999</v>
      </c>
      <c r="K28" s="21">
        <f t="shared" si="4"/>
        <v>117.61736436</v>
      </c>
      <c r="L28" s="21">
        <f t="shared" si="4"/>
        <v>123.93620514</v>
      </c>
      <c r="M28" s="21">
        <f t="shared" si="4"/>
        <v>131.51435634000001</v>
      </c>
      <c r="N28" s="21">
        <f t="shared" si="4"/>
        <v>138.72474431999999</v>
      </c>
      <c r="O28" s="21">
        <f t="shared" si="4"/>
        <v>146.05772003999999</v>
      </c>
      <c r="P28" s="21">
        <f t="shared" si="4"/>
        <v>153.61358256</v>
      </c>
      <c r="Q28" s="21">
        <f t="shared" si="4"/>
        <v>161.41462056</v>
      </c>
      <c r="V28" s="21"/>
      <c r="W28" s="21"/>
      <c r="X28" s="21"/>
      <c r="Y28" s="21"/>
      <c r="Z28" s="21"/>
      <c r="AA28" s="21"/>
      <c r="AB28" s="21"/>
      <c r="AC28" s="21"/>
      <c r="AD28" s="21"/>
      <c r="AE28" s="21"/>
      <c r="AF28" s="21"/>
      <c r="AH28" s="22"/>
      <c r="AI28" s="22"/>
    </row>
    <row r="29" spans="1:35" ht="11" customHeight="1">
      <c r="F29" s="21"/>
      <c r="G29" s="21"/>
      <c r="H29" s="21"/>
      <c r="I29" s="21"/>
      <c r="J29" s="21"/>
      <c r="K29" s="21"/>
      <c r="L29" s="21"/>
      <c r="M29" s="21"/>
      <c r="N29" s="21"/>
      <c r="O29" s="21"/>
      <c r="P29" s="21"/>
      <c r="Q29" s="21"/>
      <c r="V29" s="21"/>
      <c r="W29" s="21"/>
      <c r="X29" s="21"/>
      <c r="Y29" s="21"/>
      <c r="Z29" s="21"/>
      <c r="AA29" s="21"/>
      <c r="AB29" s="21"/>
      <c r="AC29" s="21"/>
      <c r="AD29" s="21"/>
      <c r="AE29" s="21"/>
      <c r="AF29" s="21"/>
      <c r="AH29" s="22"/>
      <c r="AI29" s="22"/>
    </row>
    <row r="30" spans="1:35" ht="11" customHeight="1">
      <c r="A30" s="186" t="s">
        <v>210</v>
      </c>
      <c r="F30" s="21">
        <f t="shared" ref="F30:Q30" si="5">SUM(F22,F28)</f>
        <v>-1293.5188909597787</v>
      </c>
      <c r="G30" s="21">
        <f t="shared" si="5"/>
        <v>-1283.5618601840119</v>
      </c>
      <c r="H30" s="21">
        <f t="shared" si="5"/>
        <v>-973.21591860871604</v>
      </c>
      <c r="I30" s="21">
        <f t="shared" si="5"/>
        <v>-510.4883066388735</v>
      </c>
      <c r="J30" s="21">
        <f t="shared" si="5"/>
        <v>-265.0896198802368</v>
      </c>
      <c r="K30" s="21">
        <f t="shared" si="5"/>
        <v>-204.63099518296531</v>
      </c>
      <c r="L30" s="21">
        <f t="shared" si="5"/>
        <v>-278.48606152648824</v>
      </c>
      <c r="M30" s="21">
        <f t="shared" si="5"/>
        <v>-230.50909324713365</v>
      </c>
      <c r="N30" s="21">
        <f t="shared" si="5"/>
        <v>-210.69710015962156</v>
      </c>
      <c r="O30" s="21">
        <f t="shared" si="5"/>
        <v>-258.73006951531744</v>
      </c>
      <c r="P30" s="21">
        <f t="shared" si="5"/>
        <v>-276.52106260104523</v>
      </c>
      <c r="Q30" s="21">
        <f t="shared" si="5"/>
        <v>-278.70932575836559</v>
      </c>
      <c r="V30" s="21"/>
      <c r="W30" s="21"/>
      <c r="X30" s="21"/>
      <c r="Y30" s="21"/>
      <c r="Z30" s="21"/>
      <c r="AA30" s="21"/>
      <c r="AB30" s="21"/>
      <c r="AC30" s="21"/>
      <c r="AD30" s="21"/>
      <c r="AE30" s="21"/>
      <c r="AF30" s="21"/>
      <c r="AH30" s="22"/>
      <c r="AI30" s="22"/>
    </row>
    <row r="31" spans="1:35" ht="11" customHeight="1">
      <c r="A31" s="186" t="s">
        <v>205</v>
      </c>
      <c r="F31" s="21">
        <f t="shared" ref="F31:Q31" si="6">F30 + F32</f>
        <v>-1097.3248909597787</v>
      </c>
      <c r="G31" s="21">
        <f t="shared" si="6"/>
        <v>-1062.259860184012</v>
      </c>
      <c r="H31" s="21">
        <f t="shared" si="6"/>
        <v>-735.45391860871609</v>
      </c>
      <c r="I31" s="21">
        <f t="shared" si="6"/>
        <v>-248.45159629887348</v>
      </c>
      <c r="J31" s="21">
        <f t="shared" si="6"/>
        <v>22.540820579763192</v>
      </c>
      <c r="K31" s="21">
        <f t="shared" si="6"/>
        <v>125.57304045703466</v>
      </c>
      <c r="L31" s="21">
        <f t="shared" si="6"/>
        <v>115.58413333351177</v>
      </c>
      <c r="M31" s="21">
        <f t="shared" si="6"/>
        <v>233.19595041286635</v>
      </c>
      <c r="N31" s="21">
        <f t="shared" si="6"/>
        <v>306.8515555203785</v>
      </c>
      <c r="O31" s="21">
        <f t="shared" si="6"/>
        <v>297.76261044468248</v>
      </c>
      <c r="P31" s="21">
        <f t="shared" si="6"/>
        <v>312.99975483895474</v>
      </c>
      <c r="Q31" s="21">
        <f t="shared" si="6"/>
        <v>334.44845368163442</v>
      </c>
      <c r="V31" s="21"/>
      <c r="W31" s="21"/>
      <c r="X31" s="21"/>
      <c r="Y31" s="21"/>
      <c r="Z31" s="21"/>
      <c r="AA31" s="21"/>
      <c r="AB31" s="21"/>
      <c r="AC31" s="21"/>
      <c r="AD31" s="21"/>
      <c r="AE31" s="21"/>
      <c r="AF31" s="21"/>
      <c r="AH31" s="22"/>
      <c r="AI31" s="22"/>
    </row>
    <row r="32" spans="1:35" ht="11" customHeight="1">
      <c r="A32" s="186" t="s">
        <v>206</v>
      </c>
      <c r="F32" s="21">
        <f t="shared" ref="F32:Q32" si="7">F18 - F26</f>
        <v>196.19399999999999</v>
      </c>
      <c r="G32" s="21">
        <f t="shared" si="7"/>
        <v>221.30199999999999</v>
      </c>
      <c r="H32" s="21">
        <f t="shared" si="7"/>
        <v>237.762</v>
      </c>
      <c r="I32" s="21">
        <f t="shared" si="7"/>
        <v>262.03671034000001</v>
      </c>
      <c r="J32" s="21">
        <f t="shared" si="7"/>
        <v>287.63044045999999</v>
      </c>
      <c r="K32" s="21">
        <f t="shared" si="7"/>
        <v>330.20403563999997</v>
      </c>
      <c r="L32" s="21">
        <f t="shared" si="7"/>
        <v>394.07019486000002</v>
      </c>
      <c r="M32" s="21">
        <f t="shared" si="7"/>
        <v>463.70504366</v>
      </c>
      <c r="N32" s="21">
        <f t="shared" si="7"/>
        <v>517.54865568000002</v>
      </c>
      <c r="O32" s="21">
        <f t="shared" si="7"/>
        <v>556.49267995999992</v>
      </c>
      <c r="P32" s="21">
        <f t="shared" si="7"/>
        <v>589.52081743999997</v>
      </c>
      <c r="Q32" s="21">
        <f t="shared" si="7"/>
        <v>613.15777944000001</v>
      </c>
      <c r="V32" s="21"/>
      <c r="W32" s="21"/>
      <c r="X32" s="21"/>
      <c r="Y32" s="21"/>
      <c r="Z32" s="21"/>
      <c r="AA32" s="21"/>
      <c r="AB32" s="21"/>
      <c r="AC32" s="21"/>
      <c r="AD32" s="21"/>
      <c r="AE32" s="21"/>
      <c r="AF32" s="21"/>
      <c r="AH32" s="22"/>
      <c r="AI32" s="22"/>
    </row>
    <row r="33" spans="1:81" ht="11" customHeight="1">
      <c r="F33" s="21"/>
      <c r="G33" s="21"/>
      <c r="H33" s="21"/>
      <c r="I33" s="21"/>
      <c r="J33" s="21"/>
      <c r="K33" s="21"/>
      <c r="L33" s="21"/>
      <c r="M33" s="21"/>
      <c r="N33" s="21"/>
      <c r="O33" s="21"/>
      <c r="P33" s="21"/>
      <c r="Q33" s="21"/>
      <c r="V33" s="21"/>
      <c r="W33" s="21"/>
      <c r="X33" s="21"/>
      <c r="Y33" s="21"/>
      <c r="Z33" s="21"/>
      <c r="AA33" s="21"/>
      <c r="AB33" s="21"/>
      <c r="AC33" s="21"/>
      <c r="AD33" s="21"/>
      <c r="AE33" s="21"/>
      <c r="AF33" s="21"/>
      <c r="AH33" s="22"/>
      <c r="AI33" s="22"/>
    </row>
    <row r="34" spans="1:81" s="21" customFormat="1" ht="11" customHeight="1">
      <c r="A34" s="21" t="s">
        <v>211</v>
      </c>
      <c r="E34" s="21" t="s">
        <v>120</v>
      </c>
      <c r="G34" s="21">
        <v>-138.38999999999999</v>
      </c>
      <c r="H34" s="21">
        <v>15.598903999999997</v>
      </c>
      <c r="I34" s="21">
        <v>109.97229473599999</v>
      </c>
      <c r="J34" s="21">
        <v>109.60915475702402</v>
      </c>
      <c r="K34" s="21">
        <v>109.99746601876284</v>
      </c>
      <c r="L34" s="21">
        <v>98.613209863400755</v>
      </c>
      <c r="M34" s="21">
        <v>98.763366998756368</v>
      </c>
      <c r="N34" s="21">
        <v>93.540917476714085</v>
      </c>
      <c r="O34" s="21">
        <v>88.17084067092236</v>
      </c>
      <c r="P34" s="21">
        <v>83.895115253733735</v>
      </c>
      <c r="Q34" s="21">
        <v>81.741363252646948</v>
      </c>
    </row>
    <row r="35" spans="1:81" ht="11" customHeight="1">
      <c r="F35" s="21"/>
      <c r="G35" s="21"/>
      <c r="H35" s="21"/>
      <c r="I35" s="21"/>
      <c r="J35" s="21"/>
      <c r="K35" s="21"/>
      <c r="L35" s="21"/>
      <c r="M35" s="21"/>
      <c r="N35" s="21"/>
      <c r="O35" s="21"/>
      <c r="P35" s="21"/>
      <c r="Q35" s="21"/>
      <c r="V35" s="21"/>
      <c r="W35" s="21"/>
      <c r="X35" s="21"/>
      <c r="Y35" s="21"/>
      <c r="Z35" s="21"/>
      <c r="AA35" s="21"/>
      <c r="AB35" s="21"/>
      <c r="AC35" s="21"/>
      <c r="AD35" s="21"/>
      <c r="AE35" s="21"/>
      <c r="AF35" s="21"/>
      <c r="AH35" s="22"/>
      <c r="AI35" s="22"/>
    </row>
    <row r="36" spans="1:81" ht="11" customHeight="1">
      <c r="A36" s="186" t="s">
        <v>209</v>
      </c>
      <c r="F36" s="21">
        <f>'CBO baseline'!F41</f>
        <v>9018.9410000000007</v>
      </c>
      <c r="G36" s="21">
        <f t="shared" ref="G36:Q36" si="8">F36 - G30 + G34</f>
        <v>10164.112860184014</v>
      </c>
      <c r="H36" s="21">
        <f t="shared" si="8"/>
        <v>11152.92768279273</v>
      </c>
      <c r="I36" s="21">
        <f t="shared" si="8"/>
        <v>11773.388284167604</v>
      </c>
      <c r="J36" s="21">
        <f t="shared" si="8"/>
        <v>12148.087058804864</v>
      </c>
      <c r="K36" s="21">
        <f t="shared" si="8"/>
        <v>12462.715520006592</v>
      </c>
      <c r="L36" s="21">
        <f t="shared" si="8"/>
        <v>12839.81479139648</v>
      </c>
      <c r="M36" s="21">
        <f t="shared" si="8"/>
        <v>13169.087251642371</v>
      </c>
      <c r="N36" s="21">
        <f t="shared" si="8"/>
        <v>13473.325269278706</v>
      </c>
      <c r="O36" s="21">
        <f t="shared" si="8"/>
        <v>13820.226179464946</v>
      </c>
      <c r="P36" s="21">
        <f t="shared" si="8"/>
        <v>14180.642357319724</v>
      </c>
      <c r="Q36" s="21">
        <f t="shared" si="8"/>
        <v>14541.093046330738</v>
      </c>
      <c r="V36" s="21"/>
      <c r="W36" s="21"/>
      <c r="X36" s="21"/>
      <c r="Y36" s="21"/>
      <c r="Z36" s="21"/>
      <c r="AA36" s="21"/>
      <c r="AB36" s="21"/>
      <c r="AC36" s="21"/>
      <c r="AD36" s="21"/>
      <c r="AE36" s="21"/>
      <c r="AF36" s="21"/>
    </row>
    <row r="37" spans="1:81" ht="11" customHeight="1">
      <c r="A37" s="3"/>
      <c r="B37" s="3"/>
      <c r="C37" s="3"/>
      <c r="D37" s="3"/>
      <c r="E37" s="3"/>
      <c r="F37" s="30"/>
      <c r="G37" s="30"/>
      <c r="H37" s="30"/>
      <c r="I37" s="30"/>
      <c r="J37" s="30"/>
      <c r="K37" s="30"/>
      <c r="L37" s="30"/>
      <c r="M37" s="30"/>
      <c r="N37" s="30"/>
      <c r="O37" s="30"/>
      <c r="P37" s="30"/>
      <c r="Q37" s="30"/>
      <c r="R37" s="31"/>
      <c r="V37" s="32"/>
      <c r="W37" s="32"/>
      <c r="X37" s="32"/>
      <c r="Y37" s="32"/>
      <c r="Z37" s="32"/>
      <c r="AA37" s="32"/>
      <c r="AB37" s="32"/>
      <c r="AC37" s="32"/>
      <c r="AD37" s="32"/>
      <c r="AE37" s="32"/>
      <c r="AF37" s="32"/>
      <c r="AH37" s="32"/>
      <c r="AI37" s="32"/>
    </row>
    <row r="38" spans="1:81" ht="11" customHeight="1">
      <c r="A38" s="2" t="s">
        <v>212</v>
      </c>
      <c r="B38" s="3"/>
      <c r="C38" s="3"/>
      <c r="D38" s="3"/>
      <c r="E38" s="3"/>
      <c r="F38" s="30"/>
      <c r="G38" s="30"/>
      <c r="H38" s="30"/>
      <c r="I38" s="30"/>
      <c r="J38" s="30"/>
      <c r="K38" s="30"/>
      <c r="L38" s="30"/>
      <c r="M38" s="30"/>
      <c r="N38" s="30"/>
      <c r="O38" s="30"/>
      <c r="P38" s="30"/>
      <c r="Q38" s="30"/>
      <c r="R38" s="31"/>
      <c r="V38" s="32"/>
      <c r="W38" s="32"/>
      <c r="X38" s="32"/>
      <c r="Y38" s="32"/>
      <c r="Z38" s="32"/>
      <c r="AA38" s="32"/>
      <c r="AB38" s="32"/>
      <c r="AC38" s="32"/>
      <c r="AD38" s="32"/>
      <c r="AE38" s="32"/>
      <c r="AF38" s="32"/>
      <c r="AH38" s="32"/>
      <c r="AI38" s="32"/>
    </row>
    <row r="39" spans="1:81" ht="11" customHeight="1">
      <c r="A39" s="2"/>
      <c r="B39" s="3"/>
      <c r="C39" s="3"/>
      <c r="D39" s="3"/>
      <c r="E39" s="3"/>
      <c r="F39" s="30"/>
      <c r="G39" s="30"/>
      <c r="H39" s="30"/>
      <c r="I39" s="30"/>
      <c r="J39" s="30"/>
      <c r="K39" s="30"/>
      <c r="L39" s="30"/>
      <c r="M39" s="30"/>
      <c r="N39" s="30"/>
      <c r="O39" s="30"/>
      <c r="P39" s="30"/>
      <c r="Q39" s="30"/>
      <c r="R39" s="31"/>
      <c r="V39" s="32"/>
      <c r="W39" s="32"/>
      <c r="X39" s="32"/>
      <c r="Y39" s="32"/>
      <c r="Z39" s="32"/>
      <c r="AA39" s="32"/>
      <c r="AB39" s="32"/>
      <c r="AC39" s="32"/>
      <c r="AD39" s="32"/>
      <c r="AE39" s="32"/>
      <c r="AF39" s="32"/>
      <c r="AH39" s="32"/>
      <c r="AI39" s="32"/>
    </row>
    <row r="40" spans="1:81" ht="11" customHeight="1">
      <c r="A40" s="203" t="s">
        <v>213</v>
      </c>
      <c r="B40" s="204"/>
      <c r="C40" s="204"/>
      <c r="D40" s="204"/>
      <c r="E40" s="187"/>
      <c r="F40" s="21">
        <f>'CBO baseline'!F89</f>
        <v>14511.874999999998</v>
      </c>
      <c r="G40" s="21">
        <f>'CBO baseline'!G89</f>
        <v>15095.075101749999</v>
      </c>
      <c r="H40" s="21">
        <f>'CBO baseline'!H89</f>
        <v>15663.454786999999</v>
      </c>
      <c r="I40" s="21">
        <f>'CBO baseline'!I89</f>
        <v>16181.564454249999</v>
      </c>
      <c r="J40" s="21">
        <f>'CBO baseline'!J89</f>
        <v>16974.233797749999</v>
      </c>
      <c r="K40" s="21">
        <f>'CBO baseline'!K89</f>
        <v>18132.44513625</v>
      </c>
      <c r="L40" s="21">
        <f>'CBO baseline'!L89</f>
        <v>19109.848470500001</v>
      </c>
      <c r="M40" s="21">
        <f>'CBO baseline'!M89</f>
        <v>20027.825101750001</v>
      </c>
      <c r="N40" s="21">
        <f>'CBO baseline'!N89</f>
        <v>20947.592409500001</v>
      </c>
      <c r="O40" s="21">
        <f>'CBO baseline'!O89</f>
        <v>21901.006790249998</v>
      </c>
      <c r="P40" s="21">
        <f>'CBO baseline'!P89</f>
        <v>22856.220519750001</v>
      </c>
      <c r="Q40" s="21">
        <f>'CBO baseline'!Q89</f>
        <v>23829.882541250001</v>
      </c>
      <c r="V40" s="28"/>
      <c r="W40" s="28"/>
      <c r="X40" s="28"/>
      <c r="Y40" s="28"/>
      <c r="Z40" s="28"/>
      <c r="AA40" s="28"/>
      <c r="AB40" s="28"/>
      <c r="AC40" s="28"/>
      <c r="AD40" s="28"/>
      <c r="AE40" s="28"/>
      <c r="AF40" s="28"/>
      <c r="AH40" s="28"/>
      <c r="AI40" s="28"/>
    </row>
    <row r="41" spans="1:81" ht="11" customHeight="1">
      <c r="B41" s="187"/>
      <c r="C41" s="187"/>
      <c r="D41" s="187"/>
      <c r="E41" s="187"/>
      <c r="F41" s="21"/>
      <c r="G41" s="21"/>
      <c r="H41" s="21"/>
      <c r="I41" s="21"/>
      <c r="J41" s="21"/>
      <c r="K41" s="21"/>
      <c r="L41" s="21"/>
      <c r="M41" s="21"/>
      <c r="N41" s="21"/>
      <c r="O41" s="21"/>
      <c r="P41" s="21"/>
      <c r="Q41" s="21"/>
      <c r="V41" s="28"/>
      <c r="W41" s="28"/>
      <c r="X41" s="28"/>
      <c r="Y41" s="28"/>
      <c r="Z41" s="28"/>
      <c r="AA41" s="28"/>
      <c r="AB41" s="28"/>
      <c r="AC41" s="28"/>
      <c r="AD41" s="28"/>
      <c r="AE41" s="28"/>
      <c r="AF41" s="28"/>
      <c r="AH41" s="28"/>
      <c r="AI41" s="28"/>
    </row>
    <row r="42" spans="1:81" ht="11" customHeight="1">
      <c r="A42" s="203" t="s">
        <v>4</v>
      </c>
      <c r="B42" s="204"/>
      <c r="C42" s="204"/>
      <c r="D42" s="204"/>
      <c r="E42" s="187"/>
      <c r="V42" s="35"/>
      <c r="W42" s="35"/>
      <c r="X42" s="35"/>
      <c r="Y42" s="35"/>
      <c r="Z42" s="35"/>
      <c r="AA42" s="35"/>
      <c r="AB42" s="35"/>
      <c r="AC42" s="35"/>
      <c r="AD42" s="35"/>
      <c r="AE42" s="35"/>
      <c r="AF42" s="35"/>
      <c r="AH42" s="35"/>
      <c r="AI42" s="35"/>
    </row>
    <row r="43" spans="1:81" ht="11" customHeight="1">
      <c r="C43" s="203" t="s">
        <v>11</v>
      </c>
      <c r="D43" s="204"/>
      <c r="E43" s="187"/>
      <c r="F43" s="36">
        <f t="shared" ref="F43:Q43" si="9">100 * F5/F$40</f>
        <v>14.903133530575627</v>
      </c>
      <c r="G43" s="36">
        <f t="shared" si="9"/>
        <v>15.328410916933699</v>
      </c>
      <c r="H43" s="36">
        <f t="shared" si="9"/>
        <v>16.825024346343685</v>
      </c>
      <c r="I43" s="36">
        <f t="shared" si="9"/>
        <v>18.966682809801142</v>
      </c>
      <c r="J43" s="36">
        <f t="shared" si="9"/>
        <v>20.166850895110905</v>
      </c>
      <c r="K43" s="36">
        <f t="shared" si="9"/>
        <v>20.213995481113916</v>
      </c>
      <c r="L43" s="36">
        <f t="shared" si="9"/>
        <v>20.130309977454573</v>
      </c>
      <c r="M43" s="36">
        <f t="shared" si="9"/>
        <v>20.408923733090266</v>
      </c>
      <c r="N43" s="36">
        <f t="shared" si="9"/>
        <v>20.459087000264358</v>
      </c>
      <c r="O43" s="36">
        <f t="shared" si="9"/>
        <v>20.584260137536912</v>
      </c>
      <c r="P43" s="36">
        <f t="shared" si="9"/>
        <v>20.698301150669419</v>
      </c>
      <c r="Q43" s="36">
        <f t="shared" si="9"/>
        <v>20.85283905650747</v>
      </c>
      <c r="R43" s="28">
        <f>Q43 * (1 + LTBO!$F$49)</f>
        <v>21.016126134158114</v>
      </c>
      <c r="S43" s="28">
        <f>R43 * (1 + LTBO!$F$49)</f>
        <v>21.180691822824528</v>
      </c>
      <c r="T43" s="28">
        <f>S43 * (1 + LTBO!$F$49)</f>
        <v>21.346546134604136</v>
      </c>
      <c r="U43" s="28">
        <f>T43 * (1 + LTBO!$F$49)</f>
        <v>21.513699159993571</v>
      </c>
      <c r="V43" s="28">
        <f>U43 * (1 + LTBO!$F$49)</f>
        <v>21.682161068502584</v>
      </c>
      <c r="W43" s="28">
        <f>V43 * (1 + LTBO!$F$49)</f>
        <v>21.851942109272738</v>
      </c>
      <c r="X43" s="28">
        <f>W43 * (1 + LTBO!$F$49)</f>
        <v>22.023052611700979</v>
      </c>
      <c r="Y43" s="28">
        <f>X43 * (1 + LTBO!$F$49)</f>
        <v>22.195502986068053</v>
      </c>
      <c r="Z43" s="28">
        <f>Y43 * (1 + LTBO!$F$49)</f>
        <v>22.369303724171875</v>
      </c>
      <c r="AA43" s="28">
        <f>Z43 * (1 + LTBO!$F$49)</f>
        <v>22.544465399965841</v>
      </c>
      <c r="AB43" s="28">
        <f>AA43 * (1 + LTBO!$F$49)</f>
        <v>22.720998670202142</v>
      </c>
      <c r="AC43" s="28">
        <f>AB43 * (1 + LTBO!$F$49)</f>
        <v>22.898914275080113</v>
      </c>
      <c r="AD43" s="28">
        <f>AC43 * (1 + LTBO!$F$49)</f>
        <v>23.078223038899669</v>
      </c>
      <c r="AE43" s="28">
        <f>AD43 * (1 + LTBO!$F$49)</f>
        <v>23.258935870719839</v>
      </c>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row>
    <row r="44" spans="1:81" ht="11" customHeight="1">
      <c r="F44" s="28"/>
      <c r="G44" s="28"/>
      <c r="H44" s="28"/>
      <c r="I44" s="28"/>
      <c r="J44" s="28"/>
      <c r="K44" s="28"/>
      <c r="L44" s="28"/>
      <c r="M44" s="28"/>
      <c r="N44" s="28"/>
      <c r="O44" s="28"/>
      <c r="P44" s="28"/>
      <c r="Q44" s="28"/>
      <c r="R44" s="28"/>
      <c r="S44" s="28"/>
      <c r="T44" s="28"/>
      <c r="U44" s="28"/>
      <c r="V44" s="28"/>
      <c r="W44" s="28"/>
      <c r="X44" s="28"/>
      <c r="Y44" s="28"/>
      <c r="Z44" s="28"/>
      <c r="AA44" s="28"/>
      <c r="AB44" s="28"/>
      <c r="AC44" s="28"/>
      <c r="AD44" s="28"/>
      <c r="AE44" s="28"/>
      <c r="AF44" s="28"/>
      <c r="AH44" s="35"/>
      <c r="AI44" s="35"/>
    </row>
    <row r="45" spans="1:81" s="5" customFormat="1" ht="11" customHeight="1">
      <c r="A45" s="203" t="s">
        <v>14</v>
      </c>
      <c r="B45" s="204"/>
      <c r="C45" s="204"/>
      <c r="D45" s="204"/>
      <c r="E45" s="187"/>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38"/>
      <c r="AH45" s="38"/>
      <c r="AI45" s="38"/>
    </row>
    <row r="46" spans="1:81" s="5" customFormat="1" ht="11" customHeight="1">
      <c r="A46" s="186"/>
      <c r="B46" s="187"/>
      <c r="C46" s="187" t="s">
        <v>59</v>
      </c>
      <c r="D46" s="187"/>
      <c r="E46" s="187"/>
      <c r="F46" s="36">
        <f t="shared" ref="F46:Q46" si="10">100 * F8/F$40</f>
        <v>4.828817778543435</v>
      </c>
      <c r="G46" s="36">
        <f t="shared" si="10"/>
        <v>4.8068061610099644</v>
      </c>
      <c r="H46" s="36">
        <f t="shared" si="10"/>
        <v>4.9074486468845206</v>
      </c>
      <c r="I46" s="36">
        <f t="shared" si="10"/>
        <v>5.0169500130550091</v>
      </c>
      <c r="J46" s="36">
        <f t="shared" si="10"/>
        <v>5.0269603339215623</v>
      </c>
      <c r="K46" s="36">
        <f t="shared" si="10"/>
        <v>4.9455326805718238</v>
      </c>
      <c r="L46" s="36">
        <f t="shared" si="10"/>
        <v>4.9475483882539768</v>
      </c>
      <c r="M46" s="36">
        <f t="shared" si="10"/>
        <v>4.9999787541209368</v>
      </c>
      <c r="N46" s="36">
        <f t="shared" si="10"/>
        <v>5.0762731067736162</v>
      </c>
      <c r="O46" s="36">
        <f t="shared" si="10"/>
        <v>5.1642237767056081</v>
      </c>
      <c r="P46" s="36">
        <f t="shared" si="10"/>
        <v>5.2619285807151241</v>
      </c>
      <c r="Q46" s="36">
        <f t="shared" si="10"/>
        <v>5.3549613506951967</v>
      </c>
      <c r="AF46" s="28"/>
      <c r="AG46" s="186"/>
      <c r="AH46" s="28"/>
      <c r="AI46" s="28"/>
      <c r="AJ46" s="186"/>
      <c r="AK46" s="186"/>
      <c r="AL46" s="186"/>
      <c r="AM46" s="186"/>
      <c r="AN46" s="186"/>
      <c r="AO46" s="186"/>
      <c r="AP46" s="186"/>
      <c r="AQ46" s="186"/>
      <c r="AR46" s="186"/>
      <c r="AS46" s="186"/>
      <c r="AT46" s="186"/>
      <c r="AU46" s="186"/>
      <c r="AV46" s="186"/>
      <c r="AW46" s="186"/>
      <c r="AX46" s="186"/>
      <c r="AY46" s="186"/>
      <c r="AZ46" s="186"/>
      <c r="BA46" s="186"/>
      <c r="BB46" s="186"/>
      <c r="BC46" s="186"/>
      <c r="BD46" s="186"/>
      <c r="BE46" s="186"/>
      <c r="BF46" s="186"/>
      <c r="BG46" s="186"/>
      <c r="BH46" s="186"/>
      <c r="BI46" s="186"/>
      <c r="BJ46" s="186"/>
      <c r="BK46" s="186"/>
      <c r="BL46" s="186"/>
      <c r="BM46" s="186"/>
      <c r="BN46" s="186"/>
      <c r="BO46" s="186"/>
      <c r="BP46" s="186"/>
      <c r="BQ46" s="186"/>
      <c r="BR46" s="186"/>
      <c r="BS46" s="186"/>
      <c r="BT46" s="186"/>
      <c r="BU46" s="186"/>
      <c r="BV46" s="186"/>
      <c r="BW46" s="186"/>
      <c r="BX46" s="186"/>
      <c r="BY46" s="186"/>
      <c r="BZ46" s="186"/>
      <c r="CA46" s="186"/>
      <c r="CB46" s="186"/>
      <c r="CC46" s="186"/>
    </row>
    <row r="47" spans="1:81" s="5" customFormat="1" ht="11" customHeight="1">
      <c r="A47" s="186"/>
      <c r="B47" s="187"/>
      <c r="C47" s="186"/>
      <c r="D47" s="187" t="s">
        <v>170</v>
      </c>
      <c r="E47" s="187"/>
      <c r="F47" s="36">
        <f t="shared" ref="F47:Q47" si="11">100 * F9/F$40</f>
        <v>3.586621301520307</v>
      </c>
      <c r="G47" s="36">
        <f t="shared" si="11"/>
        <v>3.6795709610984808</v>
      </c>
      <c r="H47" s="36">
        <f t="shared" si="11"/>
        <v>3.5453289682994638</v>
      </c>
      <c r="I47" s="36">
        <f t="shared" si="11"/>
        <v>3.6945068055084342</v>
      </c>
      <c r="J47" s="36">
        <f t="shared" si="11"/>
        <v>3.7210516099037334</v>
      </c>
      <c r="K47" s="36">
        <f t="shared" si="11"/>
        <v>3.6513442893390464</v>
      </c>
      <c r="L47" s="36">
        <f t="shared" si="11"/>
        <v>3.7550794874577287</v>
      </c>
      <c r="M47" s="36">
        <f t="shared" si="11"/>
        <v>3.7271645633393042</v>
      </c>
      <c r="N47" s="36">
        <f t="shared" si="11"/>
        <v>3.7082018057966448</v>
      </c>
      <c r="O47" s="36">
        <f t="shared" si="11"/>
        <v>3.8567313735368156</v>
      </c>
      <c r="P47" s="36">
        <f t="shared" si="11"/>
        <v>3.9489862255226114</v>
      </c>
      <c r="Q47" s="36">
        <f t="shared" si="11"/>
        <v>4.0543212847465462</v>
      </c>
      <c r="R47" s="28"/>
      <c r="S47" s="28"/>
      <c r="T47" s="28"/>
      <c r="U47" s="28"/>
      <c r="V47" s="28"/>
      <c r="W47" s="28"/>
      <c r="X47" s="28"/>
      <c r="Y47" s="28"/>
      <c r="Z47" s="28"/>
      <c r="AA47" s="28"/>
      <c r="AB47" s="28"/>
      <c r="AC47" s="28"/>
      <c r="AD47" s="28"/>
      <c r="AE47" s="28"/>
      <c r="AF47" s="38"/>
      <c r="AH47" s="38"/>
      <c r="AI47" s="38"/>
    </row>
    <row r="48" spans="1:81" s="5" customFormat="1" ht="11" customHeight="1">
      <c r="A48" s="186"/>
      <c r="B48" s="187"/>
      <c r="C48" s="186"/>
      <c r="D48" s="187" t="s">
        <v>171</v>
      </c>
      <c r="E48" s="187"/>
      <c r="F48" s="36">
        <f t="shared" ref="F48:Q48" si="12">100 * F10/F$40</f>
        <v>-0.50998923295576903</v>
      </c>
      <c r="G48" s="36">
        <f t="shared" si="12"/>
        <v>-0.52240879537497531</v>
      </c>
      <c r="H48" s="36">
        <f t="shared" si="12"/>
        <v>-0.53544381581519107</v>
      </c>
      <c r="I48" s="36">
        <f t="shared" si="12"/>
        <v>-0.52985606084262837</v>
      </c>
      <c r="J48" s="36">
        <f t="shared" si="12"/>
        <v>-0.53089877913632388</v>
      </c>
      <c r="K48" s="36">
        <f t="shared" si="12"/>
        <v>-0.53419712163558974</v>
      </c>
      <c r="L48" s="36">
        <f t="shared" si="12"/>
        <v>-0.54890021844979864</v>
      </c>
      <c r="M48" s="36">
        <f t="shared" si="12"/>
        <v>-0.5680746632346948</v>
      </c>
      <c r="N48" s="36">
        <f t="shared" si="12"/>
        <v>-0.58576182695034984</v>
      </c>
      <c r="O48" s="36">
        <f t="shared" si="12"/>
        <v>-0.60295401606280508</v>
      </c>
      <c r="P48" s="36">
        <f t="shared" si="12"/>
        <v>-0.60373498707173545</v>
      </c>
      <c r="Q48" s="36">
        <f t="shared" si="12"/>
        <v>-0.6198184138940882</v>
      </c>
      <c r="R48" s="28"/>
      <c r="S48" s="28"/>
      <c r="T48" s="28"/>
      <c r="U48" s="28"/>
      <c r="V48" s="28"/>
      <c r="W48" s="28"/>
      <c r="X48" s="28"/>
      <c r="Y48" s="28"/>
      <c r="Z48" s="28"/>
      <c r="AA48" s="28"/>
      <c r="AB48" s="28"/>
      <c r="AC48" s="28"/>
      <c r="AD48" s="28"/>
      <c r="AE48" s="28"/>
      <c r="AF48" s="38"/>
      <c r="AH48" s="38"/>
      <c r="AI48" s="38"/>
    </row>
    <row r="49" spans="1:81" s="5" customFormat="1" ht="11" customHeight="1">
      <c r="A49" s="186"/>
      <c r="B49" s="187"/>
      <c r="C49" s="187" t="s">
        <v>172</v>
      </c>
      <c r="D49" s="187"/>
      <c r="E49" s="187"/>
      <c r="F49" s="36">
        <f t="shared" ref="F49:Q49" si="13">100 * F11/F$40</f>
        <v>3.0766320685645376</v>
      </c>
      <c r="G49" s="36">
        <f t="shared" si="13"/>
        <v>3.1571621657235061</v>
      </c>
      <c r="H49" s="36">
        <f t="shared" si="13"/>
        <v>3.0098851524842725</v>
      </c>
      <c r="I49" s="36">
        <f t="shared" si="13"/>
        <v>3.1646507446658059</v>
      </c>
      <c r="J49" s="36">
        <f t="shared" si="13"/>
        <v>3.1901528307674099</v>
      </c>
      <c r="K49" s="36">
        <f t="shared" si="13"/>
        <v>3.1171471677034557</v>
      </c>
      <c r="L49" s="36">
        <f t="shared" si="13"/>
        <v>3.2061792690079303</v>
      </c>
      <c r="M49" s="36">
        <f t="shared" si="13"/>
        <v>3.1590899001046093</v>
      </c>
      <c r="N49" s="36">
        <f t="shared" si="13"/>
        <v>3.1224399788462955</v>
      </c>
      <c r="O49" s="36">
        <f t="shared" si="13"/>
        <v>3.2537773574740108</v>
      </c>
      <c r="P49" s="36">
        <f t="shared" si="13"/>
        <v>3.3452512384508757</v>
      </c>
      <c r="Q49" s="36">
        <f t="shared" si="13"/>
        <v>3.4345028708524583</v>
      </c>
      <c r="R49" s="28"/>
      <c r="S49" s="28"/>
      <c r="T49" s="28"/>
      <c r="U49" s="28"/>
      <c r="V49" s="28"/>
      <c r="W49" s="28"/>
      <c r="X49" s="28"/>
      <c r="Y49" s="28"/>
      <c r="Z49" s="28"/>
      <c r="AA49" s="28"/>
      <c r="AB49" s="28"/>
      <c r="AC49" s="28"/>
      <c r="AD49" s="28"/>
      <c r="AE49" s="28"/>
      <c r="AF49" s="38"/>
      <c r="AH49" s="38"/>
      <c r="AI49" s="38"/>
    </row>
    <row r="50" spans="1:81" s="5" customFormat="1" ht="11" customHeight="1">
      <c r="A50" s="186"/>
      <c r="B50" s="187"/>
      <c r="C50" s="187" t="s">
        <v>61</v>
      </c>
      <c r="D50" s="187"/>
      <c r="E50" s="187"/>
      <c r="F50" s="36">
        <f t="shared" ref="F50:Q50" si="14">100 * F12/F$40</f>
        <v>1.8796399500409151</v>
      </c>
      <c r="G50" s="36">
        <f t="shared" si="14"/>
        <v>1.8178048015686152</v>
      </c>
      <c r="H50" s="36">
        <f t="shared" si="14"/>
        <v>1.6563140349811003</v>
      </c>
      <c r="I50" s="36">
        <f t="shared" si="14"/>
        <v>1.7052430299934762</v>
      </c>
      <c r="J50" s="36">
        <f t="shared" si="14"/>
        <v>1.9119036762826835</v>
      </c>
      <c r="K50" s="36">
        <f t="shared" si="14"/>
        <v>2.0086259589550508</v>
      </c>
      <c r="L50" s="36">
        <f t="shared" si="14"/>
        <v>2.1124029351837033</v>
      </c>
      <c r="M50" s="36">
        <f t="shared" si="14"/>
        <v>2.1484809149966142</v>
      </c>
      <c r="N50" s="36">
        <f t="shared" si="14"/>
        <v>2.1729752570207892</v>
      </c>
      <c r="O50" s="36">
        <f t="shared" si="14"/>
        <v>2.2202906225136569</v>
      </c>
      <c r="P50" s="36">
        <f t="shared" si="14"/>
        <v>2.2753893171034578</v>
      </c>
      <c r="Q50" s="36">
        <f t="shared" si="14"/>
        <v>2.355718703305675</v>
      </c>
      <c r="R50" s="28"/>
      <c r="S50" s="28"/>
      <c r="T50" s="28"/>
      <c r="U50" s="28"/>
      <c r="V50" s="28"/>
      <c r="W50" s="28"/>
      <c r="X50" s="28"/>
      <c r="Y50" s="28"/>
      <c r="Z50" s="28"/>
      <c r="AA50" s="28"/>
      <c r="AB50" s="28"/>
      <c r="AC50" s="28"/>
      <c r="AD50" s="28"/>
      <c r="AE50" s="28"/>
      <c r="AF50" s="38"/>
      <c r="AH50" s="38"/>
      <c r="AI50" s="38"/>
    </row>
    <row r="51" spans="1:81" s="5" customFormat="1" ht="11" customHeight="1">
      <c r="A51" s="186"/>
      <c r="B51" s="187"/>
      <c r="C51" s="187" t="s">
        <v>176</v>
      </c>
      <c r="D51" s="187"/>
      <c r="E51" s="187"/>
      <c r="F51" s="36">
        <f t="shared" ref="F51:Q51" si="15">100 * F13/F$40</f>
        <v>5.4355484732331281E-2</v>
      </c>
      <c r="G51" s="36">
        <f t="shared" si="15"/>
        <v>5.7356455278558122E-2</v>
      </c>
      <c r="H51" s="36">
        <f t="shared" si="15"/>
        <v>6.0222984828538516E-2</v>
      </c>
      <c r="I51" s="36">
        <f t="shared" si="15"/>
        <v>6.2391989529469373E-2</v>
      </c>
      <c r="J51" s="36">
        <f t="shared" si="15"/>
        <v>0.14837194008331833</v>
      </c>
      <c r="K51" s="36">
        <f t="shared" si="15"/>
        <v>0.24334280163786759</v>
      </c>
      <c r="L51" s="36">
        <f t="shared" si="15"/>
        <v>0.34543968311368189</v>
      </c>
      <c r="M51" s="36">
        <f t="shared" si="15"/>
        <v>0.39163014257172873</v>
      </c>
      <c r="N51" s="36">
        <f t="shared" si="15"/>
        <v>0.40511576863369742</v>
      </c>
      <c r="O51" s="36">
        <f t="shared" si="15"/>
        <v>0.41377093239541241</v>
      </c>
      <c r="P51" s="36">
        <f t="shared" si="15"/>
        <v>0.42077385417635937</v>
      </c>
      <c r="Q51" s="36">
        <f t="shared" si="15"/>
        <v>0.42834453683650298</v>
      </c>
      <c r="R51" s="28"/>
      <c r="S51" s="28"/>
      <c r="T51" s="28"/>
      <c r="U51" s="28"/>
      <c r="V51" s="28"/>
      <c r="W51" s="28"/>
      <c r="X51" s="28"/>
      <c r="Y51" s="28"/>
      <c r="Z51" s="28"/>
      <c r="AA51" s="28"/>
      <c r="AB51" s="28"/>
      <c r="AC51" s="28"/>
      <c r="AD51" s="28"/>
      <c r="AE51" s="28"/>
      <c r="AF51" s="38"/>
      <c r="AH51" s="38"/>
      <c r="AI51" s="38"/>
    </row>
    <row r="52" spans="1:81" s="5" customFormat="1" ht="11" customHeight="1">
      <c r="A52" s="186"/>
      <c r="B52" s="187"/>
      <c r="C52" s="187" t="s">
        <v>173</v>
      </c>
      <c r="D52" s="187"/>
      <c r="E52" s="187"/>
      <c r="F52" s="36">
        <f t="shared" ref="F52:Q52" si="16">100 * F14/F$40</f>
        <v>6.3975192730091751E-2</v>
      </c>
      <c r="G52" s="36">
        <f t="shared" si="16"/>
        <v>8.9916743762516668E-2</v>
      </c>
      <c r="H52" s="36">
        <f t="shared" si="16"/>
        <v>0.1055003524108554</v>
      </c>
      <c r="I52" s="36">
        <f t="shared" si="16"/>
        <v>0.10529266220315961</v>
      </c>
      <c r="J52" s="36">
        <f t="shared" si="16"/>
        <v>0.14139077077624143</v>
      </c>
      <c r="K52" s="36">
        <f t="shared" si="16"/>
        <v>0.20792562567652256</v>
      </c>
      <c r="L52" s="36">
        <f t="shared" si="16"/>
        <v>0.18838977219298722</v>
      </c>
      <c r="M52" s="36">
        <f t="shared" si="16"/>
        <v>0.19366556180186958</v>
      </c>
      <c r="N52" s="36">
        <f t="shared" si="16"/>
        <v>0.19001228982261861</v>
      </c>
      <c r="O52" s="36">
        <f t="shared" si="16"/>
        <v>0.20468922013191285</v>
      </c>
      <c r="P52" s="36">
        <f t="shared" si="16"/>
        <v>0.21941947907207429</v>
      </c>
      <c r="Q52" s="36">
        <f t="shared" si="16"/>
        <v>0.22763855384557222</v>
      </c>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8"/>
    </row>
    <row r="53" spans="1:81" s="5" customFormat="1" ht="11" customHeight="1">
      <c r="A53" s="186"/>
      <c r="B53" s="187"/>
      <c r="C53" s="187" t="s">
        <v>174</v>
      </c>
      <c r="D53" s="187"/>
      <c r="E53" s="187"/>
      <c r="F53" s="36">
        <f t="shared" ref="F53:Q53" si="17">100 * F15/F$40</f>
        <v>3.2781980274774973</v>
      </c>
      <c r="G53" s="36">
        <f t="shared" si="17"/>
        <v>3.4704100275676519</v>
      </c>
      <c r="H53" s="36">
        <f t="shared" si="17"/>
        <v>3.3851408083998709</v>
      </c>
      <c r="I53" s="36">
        <f t="shared" si="17"/>
        <v>3.1034143912339998</v>
      </c>
      <c r="J53" s="36">
        <f t="shared" si="17"/>
        <v>2.6088364592851239</v>
      </c>
      <c r="K53" s="36">
        <f t="shared" si="17"/>
        <v>2.3816975413681778</v>
      </c>
      <c r="L53" s="36">
        <f t="shared" si="17"/>
        <v>2.3378573654818235</v>
      </c>
      <c r="M53" s="36">
        <f t="shared" si="17"/>
        <v>2.1684331563393382</v>
      </c>
      <c r="N53" s="36">
        <f t="shared" si="17"/>
        <v>2.0205138219514494</v>
      </c>
      <c r="O53" s="36">
        <f t="shared" si="17"/>
        <v>2.0678775379477905</v>
      </c>
      <c r="P53" s="36">
        <f t="shared" si="17"/>
        <v>2.0200321378639297</v>
      </c>
      <c r="Q53" s="36">
        <f t="shared" si="17"/>
        <v>1.9716421144195637</v>
      </c>
      <c r="R53" s="28"/>
      <c r="S53" s="28"/>
      <c r="T53" s="28"/>
      <c r="U53" s="28"/>
      <c r="V53" s="28"/>
      <c r="W53" s="28"/>
      <c r="X53" s="28"/>
      <c r="Y53" s="28"/>
      <c r="Z53" s="28"/>
      <c r="AA53" s="28"/>
      <c r="AB53" s="28"/>
      <c r="AC53" s="28"/>
      <c r="AD53" s="28"/>
      <c r="AE53" s="28"/>
      <c r="AF53" s="38"/>
      <c r="AH53" s="38"/>
      <c r="AI53" s="38"/>
    </row>
    <row r="54" spans="1:81" s="5" customFormat="1" ht="11" customHeight="1">
      <c r="A54" s="186"/>
      <c r="B54" s="203" t="s">
        <v>15</v>
      </c>
      <c r="C54" s="204"/>
      <c r="D54" s="204"/>
      <c r="E54" s="187"/>
      <c r="F54" s="36">
        <f t="shared" ref="F54:Q54" si="18">100 * F16/F$40</f>
        <v>13.181618502088808</v>
      </c>
      <c r="G54" s="36">
        <f t="shared" si="18"/>
        <v>13.399456354910809</v>
      </c>
      <c r="H54" s="36">
        <f t="shared" si="18"/>
        <v>13.12451197998916</v>
      </c>
      <c r="I54" s="36">
        <f t="shared" si="18"/>
        <v>13.15794283068092</v>
      </c>
      <c r="J54" s="36">
        <f t="shared" si="18"/>
        <v>13.027616011116338</v>
      </c>
      <c r="K54" s="36">
        <f t="shared" si="18"/>
        <v>12.904271775912898</v>
      </c>
      <c r="L54" s="36">
        <f t="shared" si="18"/>
        <v>13.137817413234103</v>
      </c>
      <c r="M54" s="36">
        <f t="shared" si="18"/>
        <v>13.061278429935095</v>
      </c>
      <c r="N54" s="36">
        <f t="shared" si="18"/>
        <v>12.987330223048469</v>
      </c>
      <c r="O54" s="36">
        <f t="shared" si="18"/>
        <v>13.324629447168391</v>
      </c>
      <c r="P54" s="36">
        <f t="shared" si="18"/>
        <v>13.542794607381818</v>
      </c>
      <c r="Q54" s="36">
        <f t="shared" si="18"/>
        <v>13.772808129954971</v>
      </c>
      <c r="R54" s="28"/>
      <c r="S54" s="28"/>
      <c r="T54" s="28"/>
      <c r="U54" s="28"/>
      <c r="V54" s="28"/>
      <c r="W54" s="28"/>
      <c r="X54" s="28"/>
      <c r="Y54" s="28"/>
      <c r="Z54" s="28"/>
      <c r="AA54" s="28"/>
      <c r="AB54" s="28"/>
      <c r="AC54" s="28"/>
      <c r="AD54" s="28"/>
      <c r="AE54" s="28"/>
      <c r="AF54" s="38"/>
      <c r="AH54" s="38"/>
      <c r="AI54" s="38"/>
    </row>
    <row r="55" spans="1:81" ht="11" customHeight="1">
      <c r="B55" s="203" t="s">
        <v>16</v>
      </c>
      <c r="C55" s="204"/>
      <c r="D55" s="204"/>
      <c r="E55" s="187"/>
      <c r="F55" s="36">
        <f t="shared" ref="F55:Q55" si="19">100 * F17/F$40</f>
        <v>9.2830802360136104</v>
      </c>
      <c r="G55" s="36">
        <f t="shared" si="19"/>
        <v>8.9660832481919446</v>
      </c>
      <c r="H55" s="36">
        <f t="shared" si="19"/>
        <v>8.3958616913266297</v>
      </c>
      <c r="I55" s="36">
        <f t="shared" si="19"/>
        <v>8.0328450544755849</v>
      </c>
      <c r="J55" s="36">
        <f t="shared" si="19"/>
        <v>7.6629850601705343</v>
      </c>
      <c r="K55" s="36">
        <f t="shared" si="19"/>
        <v>7.231799076995264</v>
      </c>
      <c r="L55" s="36">
        <f t="shared" si="19"/>
        <v>6.9708245047384496</v>
      </c>
      <c r="M55" s="36">
        <f t="shared" si="19"/>
        <v>6.7397283186882557</v>
      </c>
      <c r="N55" s="36">
        <f t="shared" si="19"/>
        <v>6.538913748287384</v>
      </c>
      <c r="O55" s="36">
        <f t="shared" si="19"/>
        <v>6.4088971499925194</v>
      </c>
      <c r="P55" s="36">
        <f t="shared" si="19"/>
        <v>6.2736619064422818</v>
      </c>
      <c r="Q55" s="36">
        <f t="shared" si="19"/>
        <v>6.1442098905251141</v>
      </c>
      <c r="R55" s="28"/>
      <c r="S55" s="28"/>
      <c r="T55" s="28"/>
      <c r="U55" s="28"/>
      <c r="V55" s="28"/>
      <c r="W55" s="28"/>
      <c r="X55" s="28"/>
      <c r="Y55" s="28"/>
      <c r="Z55" s="28"/>
      <c r="AA55" s="28"/>
      <c r="AB55" s="28"/>
      <c r="AC55" s="28"/>
      <c r="AD55" s="28"/>
      <c r="AE55" s="28"/>
      <c r="AF55" s="28"/>
      <c r="AH55" s="28"/>
      <c r="AI55" s="28"/>
    </row>
    <row r="56" spans="1:81" ht="11" customHeight="1">
      <c r="B56" s="203" t="s">
        <v>17</v>
      </c>
      <c r="C56" s="204"/>
      <c r="D56" s="204"/>
      <c r="E56" s="187"/>
      <c r="F56" s="36">
        <f t="shared" ref="F56:Q56" si="20">100 * F18/F$40</f>
        <v>1.3519548645505837</v>
      </c>
      <c r="G56" s="36">
        <f t="shared" si="20"/>
        <v>1.4660543157837225</v>
      </c>
      <c r="H56" s="36">
        <f t="shared" si="20"/>
        <v>1.5179409857736643</v>
      </c>
      <c r="I56" s="36">
        <f t="shared" si="20"/>
        <v>1.6261715654501361</v>
      </c>
      <c r="J56" s="36">
        <f t="shared" si="20"/>
        <v>1.7129609705183961</v>
      </c>
      <c r="K56" s="36">
        <f t="shared" si="20"/>
        <v>1.8551166016078007</v>
      </c>
      <c r="L56" s="36">
        <f t="shared" si="20"/>
        <v>2.1275050957500472</v>
      </c>
      <c r="M56" s="36">
        <f t="shared" si="20"/>
        <v>2.4155193963508719</v>
      </c>
      <c r="N56" s="36">
        <f t="shared" si="20"/>
        <v>2.6009194247684175</v>
      </c>
      <c r="O56" s="36">
        <f t="shared" si="20"/>
        <v>2.6989946428542821</v>
      </c>
      <c r="P56" s="36">
        <f t="shared" si="20"/>
        <v>2.763759648950523</v>
      </c>
      <c r="Q56" s="36">
        <f t="shared" si="20"/>
        <v>2.7827623524879344</v>
      </c>
      <c r="R56" s="28"/>
      <c r="S56" s="28"/>
      <c r="T56" s="28"/>
      <c r="U56" s="28"/>
      <c r="V56" s="28"/>
      <c r="W56" s="28"/>
      <c r="X56" s="28"/>
      <c r="Y56" s="28"/>
      <c r="Z56" s="28"/>
      <c r="AA56" s="28"/>
      <c r="AB56" s="28"/>
      <c r="AC56" s="28"/>
      <c r="AD56" s="28"/>
      <c r="AE56" s="28"/>
      <c r="AF56" s="28"/>
      <c r="AH56" s="28"/>
      <c r="AI56" s="28"/>
    </row>
    <row r="57" spans="1:81" ht="11" customHeight="1">
      <c r="E57" s="5"/>
      <c r="F57" s="37" t="s">
        <v>27</v>
      </c>
      <c r="G57" s="37" t="s">
        <v>27</v>
      </c>
      <c r="H57" s="37" t="s">
        <v>27</v>
      </c>
      <c r="I57" s="37" t="s">
        <v>27</v>
      </c>
      <c r="J57" s="37" t="s">
        <v>27</v>
      </c>
      <c r="K57" s="37" t="s">
        <v>27</v>
      </c>
      <c r="L57" s="37" t="s">
        <v>27</v>
      </c>
      <c r="M57" s="37" t="s">
        <v>27</v>
      </c>
      <c r="N57" s="37" t="s">
        <v>27</v>
      </c>
      <c r="O57" s="37" t="s">
        <v>27</v>
      </c>
      <c r="P57" s="37" t="s">
        <v>27</v>
      </c>
      <c r="Q57" s="37" t="s">
        <v>27</v>
      </c>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c r="BR57" s="28"/>
      <c r="BS57" s="28"/>
      <c r="BT57" s="28"/>
      <c r="BU57" s="28"/>
      <c r="BV57" s="28"/>
      <c r="BW57" s="28"/>
      <c r="BX57" s="28"/>
      <c r="BY57" s="28"/>
      <c r="BZ57" s="28"/>
      <c r="CA57" s="28"/>
      <c r="CB57" s="28"/>
    </row>
    <row r="58" spans="1:81" ht="11" customHeight="1">
      <c r="C58" s="203" t="s">
        <v>18</v>
      </c>
      <c r="D58" s="204"/>
      <c r="E58" s="187"/>
      <c r="F58" s="36">
        <f t="shared" ref="F58:Q58" si="21">100 * F20/F$40</f>
        <v>23.816653602653002</v>
      </c>
      <c r="G58" s="36">
        <f t="shared" si="21"/>
        <v>23.83159391888648</v>
      </c>
      <c r="H58" s="36">
        <f t="shared" si="21"/>
        <v>23.038314657089458</v>
      </c>
      <c r="I58" s="36">
        <f t="shared" si="21"/>
        <v>22.816959450606642</v>
      </c>
      <c r="J58" s="36">
        <f t="shared" si="21"/>
        <v>22.403562041805269</v>
      </c>
      <c r="K58" s="36">
        <f t="shared" si="21"/>
        <v>21.991187454515963</v>
      </c>
      <c r="L58" s="36">
        <f t="shared" si="21"/>
        <v>22.236147013722597</v>
      </c>
      <c r="M58" s="36">
        <f t="shared" si="21"/>
        <v>22.216526144974221</v>
      </c>
      <c r="N58" s="36">
        <f t="shared" si="21"/>
        <v>22.127163396104269</v>
      </c>
      <c r="O58" s="36">
        <f t="shared" si="21"/>
        <v>22.432521240015195</v>
      </c>
      <c r="P58" s="36">
        <f t="shared" si="21"/>
        <v>22.580216162774622</v>
      </c>
      <c r="Q58" s="36">
        <f t="shared" si="21"/>
        <v>22.699780372968018</v>
      </c>
      <c r="R58" s="36">
        <f>SUM(R61:R64)</f>
        <v>23.13080664795017</v>
      </c>
      <c r="S58" s="36">
        <f>SUM(S61:S64)</f>
        <v>23.301223855970363</v>
      </c>
      <c r="T58" s="36">
        <f t="shared" ref="T58:AE58" si="22">SUM(T61:T64)</f>
        <v>23.573245876888862</v>
      </c>
      <c r="U58" s="36">
        <f t="shared" si="22"/>
        <v>23.851909875436291</v>
      </c>
      <c r="V58" s="36">
        <f t="shared" si="22"/>
        <v>23.937194510962538</v>
      </c>
      <c r="W58" s="36">
        <f t="shared" si="22"/>
        <v>24.218893862994243</v>
      </c>
      <c r="X58" s="36">
        <f t="shared" si="22"/>
        <v>24.507100503050602</v>
      </c>
      <c r="Y58" s="36">
        <f t="shared" si="22"/>
        <v>24.601790616541614</v>
      </c>
      <c r="Z58" s="36">
        <f t="shared" si="22"/>
        <v>24.89275578011134</v>
      </c>
      <c r="AA58" s="36">
        <f t="shared" si="22"/>
        <v>25.09008603316261</v>
      </c>
      <c r="AB58" s="36">
        <f t="shared" si="22"/>
        <v>25.288663040417255</v>
      </c>
      <c r="AC58" s="36">
        <f t="shared" si="22"/>
        <v>25.588425368173361</v>
      </c>
      <c r="AD58" s="36">
        <f t="shared" si="22"/>
        <v>25.794402580616293</v>
      </c>
      <c r="AE58" s="36">
        <f t="shared" si="22"/>
        <v>26.001473688888407</v>
      </c>
      <c r="AF58" s="36"/>
      <c r="AG58" s="36"/>
      <c r="AH58" s="36"/>
      <c r="AI58" s="36"/>
      <c r="AJ58" s="36"/>
      <c r="AK58" s="36"/>
      <c r="AL58" s="36"/>
      <c r="AM58" s="36"/>
      <c r="AN58" s="36"/>
      <c r="AO58" s="36"/>
      <c r="AP58" s="36"/>
      <c r="AQ58" s="36"/>
      <c r="AR58" s="36"/>
      <c r="AS58" s="36"/>
      <c r="AT58" s="36"/>
      <c r="AU58" s="36"/>
      <c r="AV58" s="36"/>
      <c r="AW58" s="36"/>
      <c r="AX58" s="36"/>
      <c r="AY58" s="36"/>
      <c r="AZ58" s="36"/>
      <c r="BA58" s="36"/>
      <c r="BB58" s="36"/>
      <c r="BC58" s="36"/>
      <c r="BD58" s="36"/>
      <c r="BE58" s="36"/>
      <c r="BF58" s="36"/>
      <c r="BG58" s="36"/>
      <c r="BH58" s="36"/>
      <c r="BI58" s="36"/>
      <c r="BJ58" s="36"/>
      <c r="BK58" s="36"/>
      <c r="BL58" s="36"/>
      <c r="BM58" s="36"/>
      <c r="BN58" s="36"/>
      <c r="BO58" s="36"/>
      <c r="BP58" s="36"/>
      <c r="BQ58" s="36"/>
      <c r="BR58" s="36"/>
      <c r="BS58" s="36"/>
      <c r="BT58" s="36"/>
      <c r="BU58" s="36"/>
      <c r="BV58" s="36"/>
      <c r="BW58" s="36"/>
      <c r="BX58" s="36"/>
      <c r="BY58" s="36"/>
      <c r="BZ58" s="36"/>
      <c r="CA58" s="36"/>
      <c r="CB58" s="36"/>
    </row>
    <row r="59" spans="1:81" ht="11" customHeight="1">
      <c r="D59" s="187"/>
      <c r="E59" s="187"/>
      <c r="F59" s="36"/>
      <c r="G59" s="36"/>
      <c r="H59" s="36"/>
      <c r="I59" s="36"/>
      <c r="J59" s="36"/>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c r="BO59" s="36"/>
      <c r="BP59" s="36"/>
      <c r="BQ59" s="36"/>
      <c r="BR59" s="36"/>
      <c r="BS59" s="36"/>
      <c r="BT59" s="36"/>
      <c r="BU59" s="36"/>
      <c r="BV59" s="36"/>
      <c r="BW59" s="36"/>
      <c r="BX59" s="36"/>
      <c r="BY59" s="36"/>
      <c r="BZ59" s="36"/>
      <c r="CA59" s="36"/>
      <c r="CB59" s="36"/>
    </row>
    <row r="60" spans="1:81" ht="11" customHeight="1">
      <c r="A60" s="186" t="s">
        <v>215</v>
      </c>
      <c r="D60" s="187"/>
      <c r="E60" s="187"/>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c r="BO60" s="36"/>
      <c r="BP60" s="36"/>
      <c r="BQ60" s="36"/>
      <c r="BR60" s="36"/>
      <c r="BS60" s="36"/>
      <c r="BT60" s="36"/>
      <c r="BU60" s="36"/>
      <c r="BV60" s="36"/>
      <c r="BW60" s="36"/>
      <c r="BX60" s="36"/>
      <c r="BY60" s="36"/>
      <c r="BZ60" s="36"/>
      <c r="CA60" s="36"/>
      <c r="CB60" s="36"/>
    </row>
    <row r="61" spans="1:81" ht="11" customHeight="1">
      <c r="B61" s="186" t="s">
        <v>59</v>
      </c>
      <c r="D61" s="187"/>
      <c r="E61" s="187"/>
      <c r="F61" s="36">
        <f>F46</f>
        <v>4.828817778543435</v>
      </c>
      <c r="G61" s="36">
        <f t="shared" ref="G61:Q61" si="23">G46</f>
        <v>4.8068061610099644</v>
      </c>
      <c r="H61" s="36">
        <f t="shared" si="23"/>
        <v>4.9074486468845206</v>
      </c>
      <c r="I61" s="36">
        <f t="shared" si="23"/>
        <v>5.0169500130550091</v>
      </c>
      <c r="J61" s="36">
        <f t="shared" si="23"/>
        <v>5.0269603339215623</v>
      </c>
      <c r="K61" s="36">
        <f t="shared" si="23"/>
        <v>4.9455326805718238</v>
      </c>
      <c r="L61" s="36">
        <f t="shared" si="23"/>
        <v>4.9475483882539768</v>
      </c>
      <c r="M61" s="36">
        <f t="shared" si="23"/>
        <v>4.9999787541209368</v>
      </c>
      <c r="N61" s="36">
        <f t="shared" si="23"/>
        <v>5.0762731067736162</v>
      </c>
      <c r="O61" s="36">
        <f t="shared" si="23"/>
        <v>5.1642237767056081</v>
      </c>
      <c r="P61" s="36">
        <f t="shared" si="23"/>
        <v>5.2619285807151241</v>
      </c>
      <c r="Q61" s="36">
        <f t="shared" si="23"/>
        <v>5.3549613506951967</v>
      </c>
      <c r="R61" s="28">
        <v>5.4</v>
      </c>
      <c r="S61" s="28">
        <v>5.5</v>
      </c>
      <c r="T61" s="28">
        <v>5.6</v>
      </c>
      <c r="U61" s="28">
        <v>5.7</v>
      </c>
      <c r="V61" s="28">
        <v>5.7</v>
      </c>
      <c r="W61" s="28">
        <v>5.8</v>
      </c>
      <c r="X61" s="28">
        <v>5.9</v>
      </c>
      <c r="Y61" s="28">
        <v>5.9</v>
      </c>
      <c r="Z61" s="28">
        <v>6</v>
      </c>
      <c r="AA61" s="28">
        <v>6</v>
      </c>
      <c r="AB61" s="28">
        <v>6</v>
      </c>
      <c r="AC61" s="28">
        <v>6.1</v>
      </c>
      <c r="AD61" s="28">
        <v>6.1</v>
      </c>
      <c r="AE61" s="28">
        <v>6.1</v>
      </c>
      <c r="AF61" s="36"/>
      <c r="AG61" s="36"/>
      <c r="AH61" s="36"/>
      <c r="AI61" s="36"/>
      <c r="AJ61" s="36"/>
      <c r="AK61" s="36"/>
      <c r="AL61" s="36"/>
      <c r="AM61" s="36"/>
      <c r="AN61" s="36"/>
      <c r="AO61" s="36"/>
      <c r="AP61" s="36"/>
      <c r="AQ61" s="36"/>
      <c r="AR61" s="36"/>
      <c r="AS61" s="36"/>
      <c r="AT61" s="36"/>
      <c r="AU61" s="36"/>
      <c r="AV61" s="36"/>
      <c r="AW61" s="36"/>
      <c r="AX61" s="36"/>
      <c r="AY61" s="36"/>
      <c r="AZ61" s="36"/>
      <c r="BA61" s="36"/>
      <c r="BB61" s="36"/>
      <c r="BC61" s="36"/>
      <c r="BD61" s="36"/>
      <c r="BE61" s="36"/>
      <c r="BF61" s="36"/>
      <c r="BG61" s="36"/>
      <c r="BH61" s="36"/>
      <c r="BI61" s="36"/>
      <c r="BJ61" s="36"/>
      <c r="BK61" s="36"/>
      <c r="BL61" s="36"/>
      <c r="BM61" s="36"/>
      <c r="BN61" s="36"/>
      <c r="BO61" s="36"/>
      <c r="BP61" s="36"/>
      <c r="BQ61" s="36"/>
      <c r="BR61" s="36"/>
      <c r="BS61" s="36"/>
      <c r="BT61" s="36"/>
      <c r="BU61" s="36"/>
      <c r="BV61" s="36"/>
      <c r="BW61" s="36"/>
      <c r="BX61" s="36"/>
      <c r="BY61" s="36"/>
      <c r="BZ61" s="36"/>
      <c r="CA61" s="36"/>
      <c r="CB61" s="36"/>
    </row>
    <row r="62" spans="1:81" ht="11" customHeight="1">
      <c r="B62" s="186" t="s">
        <v>216</v>
      </c>
      <c r="D62" s="187"/>
      <c r="E62" s="187"/>
      <c r="F62" s="36">
        <f>SUM(F47,F50,F51)</f>
        <v>5.5206167362935528</v>
      </c>
      <c r="G62" s="36">
        <f t="shared" ref="G62:Q62" si="24">SUM(G47,G50,G51)</f>
        <v>5.554732217945654</v>
      </c>
      <c r="H62" s="36">
        <f t="shared" si="24"/>
        <v>5.2618659881091023</v>
      </c>
      <c r="I62" s="36">
        <f t="shared" si="24"/>
        <v>5.46214182503138</v>
      </c>
      <c r="J62" s="36">
        <f t="shared" si="24"/>
        <v>5.7813272262697346</v>
      </c>
      <c r="K62" s="36">
        <f t="shared" si="24"/>
        <v>5.903313049931965</v>
      </c>
      <c r="L62" s="36">
        <f t="shared" si="24"/>
        <v>6.2129221057551138</v>
      </c>
      <c r="M62" s="36">
        <f t="shared" si="24"/>
        <v>6.2672756209076477</v>
      </c>
      <c r="N62" s="36">
        <f t="shared" si="24"/>
        <v>6.2862928314511315</v>
      </c>
      <c r="O62" s="36">
        <f t="shared" si="24"/>
        <v>6.4907929284458845</v>
      </c>
      <c r="P62" s="36">
        <f t="shared" si="24"/>
        <v>6.6451493968024282</v>
      </c>
      <c r="Q62" s="36">
        <f t="shared" si="24"/>
        <v>6.8383845248887241</v>
      </c>
      <c r="R62" s="28">
        <v>6.9</v>
      </c>
      <c r="S62" s="28">
        <v>7</v>
      </c>
      <c r="T62" s="28">
        <v>7.2</v>
      </c>
      <c r="U62" s="28">
        <v>7.4</v>
      </c>
      <c r="V62" s="28">
        <v>7.5</v>
      </c>
      <c r="W62" s="28">
        <v>7.7</v>
      </c>
      <c r="X62" s="28">
        <v>7.9</v>
      </c>
      <c r="Y62" s="28">
        <v>8</v>
      </c>
      <c r="Z62" s="28">
        <v>8.1999999999999993</v>
      </c>
      <c r="AA62" s="28">
        <v>8.4</v>
      </c>
      <c r="AB62" s="28">
        <v>8.6</v>
      </c>
      <c r="AC62" s="28">
        <v>8.8000000000000007</v>
      </c>
      <c r="AD62" s="28">
        <v>9</v>
      </c>
      <c r="AE62" s="28">
        <v>9.1999999999999993</v>
      </c>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6"/>
      <c r="BY62" s="36"/>
      <c r="BZ62" s="36"/>
      <c r="CA62" s="36"/>
      <c r="CB62" s="36"/>
    </row>
    <row r="63" spans="1:81" ht="11" customHeight="1">
      <c r="B63" s="186" t="s">
        <v>197</v>
      </c>
      <c r="D63" s="187"/>
      <c r="E63" s="187"/>
      <c r="F63" s="36">
        <f>SUM(F48,F52,F53,F55)</f>
        <v>12.115264223265431</v>
      </c>
      <c r="G63" s="36">
        <f t="shared" ref="G63:Q63" si="25">SUM(G48,G52,G53,G55)</f>
        <v>12.004001224147139</v>
      </c>
      <c r="H63" s="36">
        <f t="shared" si="25"/>
        <v>11.351059036322166</v>
      </c>
      <c r="I63" s="36">
        <f t="shared" si="25"/>
        <v>10.711696047070117</v>
      </c>
      <c r="J63" s="36">
        <f t="shared" si="25"/>
        <v>9.8823135110955747</v>
      </c>
      <c r="K63" s="36">
        <f t="shared" si="25"/>
        <v>9.287225122404374</v>
      </c>
      <c r="L63" s="36">
        <f t="shared" si="25"/>
        <v>8.948171423963462</v>
      </c>
      <c r="M63" s="36">
        <f t="shared" si="25"/>
        <v>8.5337523735947691</v>
      </c>
      <c r="N63" s="36">
        <f t="shared" si="25"/>
        <v>8.1636780331111023</v>
      </c>
      <c r="O63" s="36">
        <f t="shared" si="25"/>
        <v>8.0785098920094178</v>
      </c>
      <c r="P63" s="36">
        <f t="shared" si="25"/>
        <v>7.9093785363065505</v>
      </c>
      <c r="Q63" s="36">
        <f t="shared" si="25"/>
        <v>7.7236721448961614</v>
      </c>
      <c r="R63" s="36">
        <f>$Q63</f>
        <v>7.7236721448961614</v>
      </c>
      <c r="S63" s="36">
        <f t="shared" ref="S63:AE63" si="26">$Q63</f>
        <v>7.7236721448961614</v>
      </c>
      <c r="T63" s="36">
        <f t="shared" si="26"/>
        <v>7.7236721448961614</v>
      </c>
      <c r="U63" s="36">
        <f t="shared" si="26"/>
        <v>7.7236721448961614</v>
      </c>
      <c r="V63" s="36">
        <f t="shared" si="26"/>
        <v>7.7236721448961614</v>
      </c>
      <c r="W63" s="36">
        <f t="shared" si="26"/>
        <v>7.7236721448961614</v>
      </c>
      <c r="X63" s="36">
        <f t="shared" si="26"/>
        <v>7.7236721448961614</v>
      </c>
      <c r="Y63" s="36">
        <f t="shared" si="26"/>
        <v>7.7236721448961614</v>
      </c>
      <c r="Z63" s="36">
        <f t="shared" si="26"/>
        <v>7.7236721448961614</v>
      </c>
      <c r="AA63" s="36">
        <f t="shared" si="26"/>
        <v>7.7236721448961614</v>
      </c>
      <c r="AB63" s="36">
        <f t="shared" si="26"/>
        <v>7.7236721448961614</v>
      </c>
      <c r="AC63" s="36">
        <f t="shared" si="26"/>
        <v>7.7236721448961614</v>
      </c>
      <c r="AD63" s="36">
        <f t="shared" si="26"/>
        <v>7.7236721448961614</v>
      </c>
      <c r="AE63" s="36">
        <f t="shared" si="26"/>
        <v>7.7236721448961614</v>
      </c>
      <c r="AF63" s="36"/>
      <c r="AG63" s="36"/>
      <c r="AH63" s="36"/>
      <c r="AI63" s="36"/>
      <c r="AJ63" s="36"/>
      <c r="AK63" s="36"/>
      <c r="AL63" s="36"/>
      <c r="AM63" s="36"/>
      <c r="AN63" s="36"/>
      <c r="AO63" s="36"/>
      <c r="AP63" s="36"/>
      <c r="AQ63" s="36"/>
      <c r="AR63" s="36"/>
      <c r="AS63" s="36"/>
      <c r="AT63" s="36"/>
      <c r="AU63" s="36"/>
      <c r="AV63" s="36"/>
      <c r="AW63" s="36"/>
      <c r="AX63" s="36"/>
      <c r="AY63" s="36"/>
      <c r="AZ63" s="36"/>
      <c r="BA63" s="36"/>
      <c r="BB63" s="36"/>
      <c r="BC63" s="36"/>
      <c r="BD63" s="36"/>
      <c r="BE63" s="36"/>
      <c r="BF63" s="36"/>
      <c r="BG63" s="36"/>
      <c r="BH63" s="36"/>
      <c r="BI63" s="36"/>
      <c r="BJ63" s="36"/>
      <c r="BK63" s="36"/>
      <c r="BL63" s="36"/>
      <c r="BM63" s="36"/>
      <c r="BN63" s="36"/>
      <c r="BO63" s="36"/>
      <c r="BP63" s="36"/>
      <c r="BQ63" s="36"/>
      <c r="BR63" s="36"/>
      <c r="BS63" s="36"/>
      <c r="BT63" s="36"/>
      <c r="BU63" s="36"/>
      <c r="BV63" s="36"/>
      <c r="BW63" s="36"/>
      <c r="BX63" s="36"/>
      <c r="BY63" s="36"/>
      <c r="BZ63" s="36"/>
      <c r="CA63" s="36"/>
      <c r="CB63" s="36"/>
    </row>
    <row r="64" spans="1:81" ht="11" customHeight="1">
      <c r="B64" s="186" t="s">
        <v>17</v>
      </c>
      <c r="D64" s="187"/>
      <c r="E64" s="187"/>
      <c r="F64" s="36">
        <f>F56</f>
        <v>1.3519548645505837</v>
      </c>
      <c r="G64" s="36">
        <f t="shared" ref="G64:Q64" si="27">G56</f>
        <v>1.4660543157837225</v>
      </c>
      <c r="H64" s="36">
        <f t="shared" si="27"/>
        <v>1.5179409857736643</v>
      </c>
      <c r="I64" s="36">
        <f t="shared" si="27"/>
        <v>1.6261715654501361</v>
      </c>
      <c r="J64" s="36">
        <f t="shared" si="27"/>
        <v>1.7129609705183961</v>
      </c>
      <c r="K64" s="36">
        <f t="shared" si="27"/>
        <v>1.8551166016078007</v>
      </c>
      <c r="L64" s="36">
        <f t="shared" si="27"/>
        <v>2.1275050957500472</v>
      </c>
      <c r="M64" s="36">
        <f t="shared" si="27"/>
        <v>2.4155193963508719</v>
      </c>
      <c r="N64" s="36">
        <f t="shared" si="27"/>
        <v>2.6009194247684175</v>
      </c>
      <c r="O64" s="36">
        <f t="shared" si="27"/>
        <v>2.6989946428542821</v>
      </c>
      <c r="P64" s="36">
        <f t="shared" si="27"/>
        <v>2.763759648950523</v>
      </c>
      <c r="Q64" s="36">
        <f t="shared" si="27"/>
        <v>2.7827623524879344</v>
      </c>
      <c r="R64" s="36">
        <f>(5.2% * Q80) / (1 + 'LTBO economic variables'!$H$34)</f>
        <v>3.1071345030540103</v>
      </c>
      <c r="S64" s="36">
        <f>(5.2% * R80) / (1 + 'LTBO economic variables'!$H$34)</f>
        <v>3.077551711074201</v>
      </c>
      <c r="T64" s="36">
        <f>(5.2% * S80) / (1 + 'LTBO economic variables'!$H$34)</f>
        <v>3.049573731992703</v>
      </c>
      <c r="U64" s="36">
        <f>(5.2% * T80) / (1 + 'LTBO economic variables'!$H$34)</f>
        <v>3.0282377305401282</v>
      </c>
      <c r="V64" s="36">
        <f>(5.2% * U80) / (1 + 'LTBO economic variables'!$H$34)</f>
        <v>3.0135223660663799</v>
      </c>
      <c r="W64" s="36">
        <f>(5.2% * V80) / (1 + 'LTBO economic variables'!$H$34)</f>
        <v>2.9952217180980796</v>
      </c>
      <c r="X64" s="36">
        <f>(5.2% * W80) / (1 + 'LTBO economic variables'!$H$34)</f>
        <v>2.9834283581544394</v>
      </c>
      <c r="Y64" s="36">
        <f>(5.2% * X80) / (1 + 'LTBO economic variables'!$H$34)</f>
        <v>2.9781184716454523</v>
      </c>
      <c r="Z64" s="36">
        <f>(5.2% * Y80) / (1 + 'LTBO economic variables'!$H$34)</f>
        <v>2.9690836352151813</v>
      </c>
      <c r="AA64" s="36">
        <f>(5.2% * Z80) / (1 + 'LTBO economic variables'!$H$34)</f>
        <v>2.9664138882664468</v>
      </c>
      <c r="AB64" s="36">
        <f>(5.2% * AA80) / (1 + 'LTBO economic variables'!$H$34)</f>
        <v>2.9649908955210944</v>
      </c>
      <c r="AC64" s="36">
        <f>(5.2% * AB80) / (1 + 'LTBO economic variables'!$H$34)</f>
        <v>2.964753223277198</v>
      </c>
      <c r="AD64" s="36">
        <f>(5.2% * AC80) / (1 + 'LTBO economic variables'!$H$34)</f>
        <v>2.9707304357201298</v>
      </c>
      <c r="AE64" s="36">
        <f>(5.2% * AD80) / (1 + 'LTBO economic variables'!$H$34)</f>
        <v>2.9778015439922463</v>
      </c>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c r="CB64" s="36"/>
    </row>
    <row r="65" spans="1:80" ht="11" customHeight="1">
      <c r="E65" s="5"/>
      <c r="F65" s="37"/>
      <c r="G65" s="37"/>
      <c r="H65" s="37"/>
      <c r="I65" s="37"/>
      <c r="J65" s="37"/>
      <c r="K65" s="37"/>
      <c r="L65" s="37"/>
      <c r="M65" s="37"/>
      <c r="N65" s="37"/>
      <c r="O65" s="37"/>
      <c r="P65" s="37"/>
      <c r="Q65" s="37"/>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c r="BR65" s="28"/>
      <c r="BS65" s="28"/>
      <c r="BT65" s="28"/>
      <c r="BU65" s="28"/>
      <c r="BV65" s="28"/>
      <c r="BW65" s="28"/>
      <c r="BX65" s="28"/>
      <c r="BY65" s="28"/>
      <c r="BZ65" s="28"/>
      <c r="CA65" s="28"/>
      <c r="CB65" s="28"/>
    </row>
    <row r="66" spans="1:80" ht="11" customHeight="1">
      <c r="A66" s="205" t="s">
        <v>207</v>
      </c>
      <c r="B66" s="206"/>
      <c r="C66" s="206"/>
      <c r="D66" s="206"/>
      <c r="E66" s="187"/>
      <c r="F66" s="36">
        <f t="shared" ref="F66:Q66" si="28">100 * F22/F$40</f>
        <v>-8.9135200720773771</v>
      </c>
      <c r="G66" s="36">
        <f t="shared" si="28"/>
        <v>-8.5031830019527774</v>
      </c>
      <c r="H66" s="36">
        <f t="shared" si="28"/>
        <v>-6.2132903107457738</v>
      </c>
      <c r="I66" s="36">
        <f t="shared" si="28"/>
        <v>-3.8502766408054985</v>
      </c>
      <c r="J66" s="36">
        <f t="shared" si="28"/>
        <v>-2.236711146694367</v>
      </c>
      <c r="K66" s="36">
        <f t="shared" si="28"/>
        <v>-1.7771919734020496</v>
      </c>
      <c r="L66" s="36">
        <f t="shared" si="28"/>
        <v>-2.1058370362680274</v>
      </c>
      <c r="M66" s="36">
        <f t="shared" si="28"/>
        <v>-1.8076024118839573</v>
      </c>
      <c r="N66" s="36">
        <f t="shared" si="28"/>
        <v>-1.6680763958399067</v>
      </c>
      <c r="O66" s="36">
        <f t="shared" si="28"/>
        <v>-1.8482611024782793</v>
      </c>
      <c r="P66" s="36">
        <f t="shared" si="28"/>
        <v>-1.8819150121052033</v>
      </c>
      <c r="Q66" s="36">
        <f t="shared" si="28"/>
        <v>-1.8469413164605504</v>
      </c>
      <c r="R66" s="28">
        <f>R43 - R58</f>
        <v>-2.1146805137920559</v>
      </c>
      <c r="S66" s="28">
        <f t="shared" ref="S66:AE66" si="29">S43 - S58</f>
        <v>-2.1205320331458353</v>
      </c>
      <c r="T66" s="28">
        <f t="shared" si="29"/>
        <v>-2.2266997422847261</v>
      </c>
      <c r="U66" s="28">
        <f t="shared" si="29"/>
        <v>-2.3382107154427203</v>
      </c>
      <c r="V66" s="28">
        <f t="shared" si="29"/>
        <v>-2.2550334424599541</v>
      </c>
      <c r="W66" s="28">
        <f t="shared" si="29"/>
        <v>-2.366951753721505</v>
      </c>
      <c r="X66" s="28">
        <f t="shared" si="29"/>
        <v>-2.484047891349622</v>
      </c>
      <c r="Y66" s="28">
        <f t="shared" si="29"/>
        <v>-2.4062876304735603</v>
      </c>
      <c r="Z66" s="28">
        <f t="shared" si="29"/>
        <v>-2.5234520559394653</v>
      </c>
      <c r="AA66" s="28">
        <f t="shared" si="29"/>
        <v>-2.5456206331967692</v>
      </c>
      <c r="AB66" s="28">
        <f t="shared" si="29"/>
        <v>-2.5676643702151125</v>
      </c>
      <c r="AC66" s="28">
        <f t="shared" si="29"/>
        <v>-2.6895110930932482</v>
      </c>
      <c r="AD66" s="28">
        <f t="shared" si="29"/>
        <v>-2.7161795417166239</v>
      </c>
      <c r="AE66" s="28">
        <f t="shared" si="29"/>
        <v>-2.742537818168568</v>
      </c>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c r="BR66" s="28"/>
      <c r="BS66" s="28"/>
      <c r="BT66" s="28"/>
      <c r="BU66" s="28"/>
      <c r="BV66" s="28"/>
      <c r="BW66" s="28"/>
      <c r="BX66" s="28"/>
      <c r="BY66" s="28"/>
      <c r="BZ66" s="28"/>
      <c r="CA66" s="28"/>
      <c r="CB66" s="28"/>
    </row>
    <row r="67" spans="1:80" ht="11" customHeight="1">
      <c r="F67" s="28"/>
      <c r="G67" s="28"/>
      <c r="H67" s="28"/>
      <c r="I67" s="28"/>
      <c r="J67" s="28"/>
      <c r="K67" s="28"/>
      <c r="L67" s="28"/>
      <c r="M67" s="28"/>
      <c r="N67" s="28"/>
      <c r="O67" s="28"/>
      <c r="P67" s="28"/>
      <c r="Q67" s="28"/>
    </row>
    <row r="68" spans="1:80" ht="11" customHeight="1">
      <c r="A68" s="186" t="s">
        <v>208</v>
      </c>
      <c r="E68" s="187"/>
      <c r="F68" s="36"/>
      <c r="G68" s="36"/>
      <c r="H68" s="36"/>
      <c r="I68" s="36"/>
      <c r="J68" s="36"/>
      <c r="K68" s="36"/>
      <c r="L68" s="36"/>
      <c r="M68" s="36"/>
      <c r="N68" s="36"/>
      <c r="O68" s="36"/>
      <c r="P68" s="36"/>
      <c r="Q68" s="36"/>
      <c r="R68" s="186" t="s">
        <v>218</v>
      </c>
    </row>
    <row r="69" spans="1:80" ht="11" customHeight="1">
      <c r="B69" s="190" t="s">
        <v>23</v>
      </c>
      <c r="C69" s="190"/>
      <c r="D69" s="190"/>
      <c r="E69" s="187"/>
      <c r="F69" s="36">
        <f t="shared" ref="F69:Q69" si="30">100 * F25/F$40</f>
        <v>0</v>
      </c>
      <c r="G69" s="36">
        <f t="shared" si="30"/>
        <v>0</v>
      </c>
      <c r="H69" s="36">
        <f t="shared" si="30"/>
        <v>0</v>
      </c>
      <c r="I69" s="36">
        <f t="shared" si="30"/>
        <v>0.68870596730670253</v>
      </c>
      <c r="J69" s="36">
        <f t="shared" si="30"/>
        <v>0.65654450933020758</v>
      </c>
      <c r="K69" s="36">
        <f t="shared" si="30"/>
        <v>0.61460767790883708</v>
      </c>
      <c r="L69" s="36">
        <f t="shared" si="30"/>
        <v>0.58317259905035834</v>
      </c>
      <c r="M69" s="36">
        <f t="shared" si="30"/>
        <v>0.55644284605951666</v>
      </c>
      <c r="N69" s="36">
        <f t="shared" si="30"/>
        <v>0.53201054241182866</v>
      </c>
      <c r="O69" s="36">
        <f t="shared" si="30"/>
        <v>0.50885057964373104</v>
      </c>
      <c r="P69" s="36">
        <f t="shared" si="30"/>
        <v>0.48758455013899632</v>
      </c>
      <c r="Q69" s="36">
        <f t="shared" si="30"/>
        <v>0.46766239744190624</v>
      </c>
    </row>
    <row r="70" spans="1:80" ht="11" customHeight="1">
      <c r="B70" s="190" t="s">
        <v>24</v>
      </c>
      <c r="C70" s="190"/>
      <c r="D70" s="190"/>
      <c r="E70" s="189"/>
      <c r="F70" s="36">
        <f t="shared" ref="F70:Q70" si="31">100 * F26/F$40</f>
        <v>0</v>
      </c>
      <c r="G70" s="36">
        <f t="shared" si="31"/>
        <v>0</v>
      </c>
      <c r="H70" s="36">
        <f t="shared" si="31"/>
        <v>0</v>
      </c>
      <c r="I70" s="36">
        <f t="shared" si="31"/>
        <v>6.8181890763363544E-3</v>
      </c>
      <c r="J70" s="36">
        <f t="shared" si="31"/>
        <v>1.8448900712178831E-2</v>
      </c>
      <c r="K70" s="36">
        <f t="shared" si="31"/>
        <v>3.4049265356149577E-2</v>
      </c>
      <c r="L70" s="36">
        <f t="shared" si="31"/>
        <v>6.5373648353545172E-2</v>
      </c>
      <c r="M70" s="36">
        <f t="shared" si="31"/>
        <v>0.10021535657531896</v>
      </c>
      <c r="N70" s="36">
        <f t="shared" si="31"/>
        <v>0.13023618078241564</v>
      </c>
      <c r="O70" s="36">
        <f t="shared" si="31"/>
        <v>0.15804899003734285</v>
      </c>
      <c r="P70" s="36">
        <f t="shared" si="31"/>
        <v>0.18450199377259621</v>
      </c>
      <c r="Q70" s="36">
        <f t="shared" si="31"/>
        <v>0.20969981901295076</v>
      </c>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c r="BM70" s="28"/>
      <c r="BN70" s="28"/>
      <c r="BO70" s="28"/>
      <c r="BP70" s="28"/>
      <c r="BQ70" s="28"/>
      <c r="BR70" s="28"/>
      <c r="BS70" s="28"/>
      <c r="BT70" s="28"/>
      <c r="BU70" s="28"/>
      <c r="BV70" s="28"/>
      <c r="BW70" s="28"/>
      <c r="BX70" s="28"/>
      <c r="BY70" s="28"/>
      <c r="BZ70" s="28"/>
      <c r="CA70" s="28"/>
      <c r="CB70" s="28"/>
    </row>
    <row r="71" spans="1:80" ht="11" customHeight="1">
      <c r="E71" s="5"/>
      <c r="F71" s="37" t="s">
        <v>27</v>
      </c>
      <c r="G71" s="37" t="s">
        <v>27</v>
      </c>
      <c r="H71" s="37" t="s">
        <v>27</v>
      </c>
      <c r="I71" s="37" t="s">
        <v>27</v>
      </c>
      <c r="J71" s="37" t="s">
        <v>27</v>
      </c>
      <c r="K71" s="37" t="s">
        <v>27</v>
      </c>
      <c r="L71" s="37" t="s">
        <v>27</v>
      </c>
      <c r="M71" s="37" t="s">
        <v>27</v>
      </c>
      <c r="N71" s="37" t="s">
        <v>27</v>
      </c>
      <c r="O71" s="37" t="s">
        <v>27</v>
      </c>
      <c r="P71" s="37" t="s">
        <v>27</v>
      </c>
      <c r="Q71" s="37" t="s">
        <v>27</v>
      </c>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c r="BM71" s="28"/>
      <c r="BN71" s="28"/>
      <c r="BO71" s="28"/>
      <c r="BP71" s="28"/>
      <c r="BQ71" s="28"/>
      <c r="BR71" s="28"/>
      <c r="BS71" s="28"/>
      <c r="BT71" s="28"/>
      <c r="BU71" s="28"/>
      <c r="BV71" s="28"/>
      <c r="BW71" s="28"/>
      <c r="BX71" s="28"/>
      <c r="BY71" s="28"/>
      <c r="BZ71" s="28"/>
      <c r="CA71" s="28"/>
      <c r="CB71" s="28"/>
    </row>
    <row r="72" spans="1:80" ht="11" customHeight="1">
      <c r="C72" s="186" t="s">
        <v>28</v>
      </c>
      <c r="F72" s="36">
        <f t="shared" ref="F72:Q72" si="32">100 * F28/F$40</f>
        <v>0</v>
      </c>
      <c r="G72" s="36">
        <f t="shared" si="32"/>
        <v>0</v>
      </c>
      <c r="H72" s="36">
        <f t="shared" si="32"/>
        <v>0</v>
      </c>
      <c r="I72" s="36">
        <f t="shared" si="32"/>
        <v>0.69552415638303888</v>
      </c>
      <c r="J72" s="36">
        <f t="shared" si="32"/>
        <v>0.67499341004238644</v>
      </c>
      <c r="K72" s="36">
        <f t="shared" si="32"/>
        <v>0.64865694326498657</v>
      </c>
      <c r="L72" s="36">
        <f t="shared" si="32"/>
        <v>0.64854624740390343</v>
      </c>
      <c r="M72" s="36">
        <f t="shared" si="32"/>
        <v>0.65665820263483576</v>
      </c>
      <c r="N72" s="36">
        <f t="shared" si="32"/>
        <v>0.66224672319424427</v>
      </c>
      <c r="O72" s="36">
        <f t="shared" si="32"/>
        <v>0.66689956968107378</v>
      </c>
      <c r="P72" s="36">
        <f t="shared" si="32"/>
        <v>0.6720865439115925</v>
      </c>
      <c r="Q72" s="36">
        <f t="shared" si="32"/>
        <v>0.67736221645485695</v>
      </c>
    </row>
    <row r="73" spans="1:80" ht="11" customHeight="1">
      <c r="F73" s="36"/>
      <c r="G73" s="36"/>
      <c r="H73" s="36"/>
      <c r="I73" s="36"/>
      <c r="J73" s="36"/>
      <c r="K73" s="36"/>
      <c r="L73" s="36"/>
      <c r="M73" s="36"/>
      <c r="N73" s="36"/>
      <c r="O73" s="36"/>
      <c r="P73" s="36"/>
      <c r="Q73" s="36"/>
    </row>
    <row r="74" spans="1:80" ht="11" customHeight="1">
      <c r="A74" s="186" t="s">
        <v>210</v>
      </c>
      <c r="F74" s="36">
        <f t="shared" ref="F74:Q74" si="33">100 * F30/F$40</f>
        <v>-8.9135200720773771</v>
      </c>
      <c r="G74" s="36">
        <f t="shared" si="33"/>
        <v>-8.5031830019527774</v>
      </c>
      <c r="H74" s="36">
        <f t="shared" si="33"/>
        <v>-6.2132903107457738</v>
      </c>
      <c r="I74" s="36">
        <f t="shared" si="33"/>
        <v>-3.1547524844224597</v>
      </c>
      <c r="J74" s="36">
        <f t="shared" si="33"/>
        <v>-1.5617177366519803</v>
      </c>
      <c r="K74" s="36">
        <f t="shared" si="33"/>
        <v>-1.1285350301370627</v>
      </c>
      <c r="L74" s="36">
        <f t="shared" si="33"/>
        <v>-1.4572907888641242</v>
      </c>
      <c r="M74" s="36">
        <f t="shared" si="33"/>
        <v>-1.1509442092491218</v>
      </c>
      <c r="N74" s="36">
        <f t="shared" si="33"/>
        <v>-1.0058296726456628</v>
      </c>
      <c r="O74" s="36">
        <f t="shared" si="33"/>
        <v>-1.1813615327972056</v>
      </c>
      <c r="P74" s="36">
        <f t="shared" si="33"/>
        <v>-1.2098284681936111</v>
      </c>
      <c r="Q74" s="36">
        <f t="shared" si="33"/>
        <v>-1.1695791000056932</v>
      </c>
      <c r="R74" s="28">
        <f>R66</f>
        <v>-2.1146805137920559</v>
      </c>
      <c r="S74" s="28">
        <f t="shared" ref="S74:AE74" si="34">S66</f>
        <v>-2.1205320331458353</v>
      </c>
      <c r="T74" s="28">
        <f t="shared" si="34"/>
        <v>-2.2266997422847261</v>
      </c>
      <c r="U74" s="28">
        <f t="shared" si="34"/>
        <v>-2.3382107154427203</v>
      </c>
      <c r="V74" s="28">
        <f t="shared" si="34"/>
        <v>-2.2550334424599541</v>
      </c>
      <c r="W74" s="28">
        <f t="shared" si="34"/>
        <v>-2.366951753721505</v>
      </c>
      <c r="X74" s="28">
        <f t="shared" si="34"/>
        <v>-2.484047891349622</v>
      </c>
      <c r="Y74" s="28">
        <f t="shared" si="34"/>
        <v>-2.4062876304735603</v>
      </c>
      <c r="Z74" s="28">
        <f t="shared" si="34"/>
        <v>-2.5234520559394653</v>
      </c>
      <c r="AA74" s="28">
        <f t="shared" si="34"/>
        <v>-2.5456206331967692</v>
      </c>
      <c r="AB74" s="28">
        <f t="shared" si="34"/>
        <v>-2.5676643702151125</v>
      </c>
      <c r="AC74" s="28">
        <f t="shared" si="34"/>
        <v>-2.6895110930932482</v>
      </c>
      <c r="AD74" s="28">
        <f t="shared" si="34"/>
        <v>-2.7161795417166239</v>
      </c>
      <c r="AE74" s="28">
        <f t="shared" si="34"/>
        <v>-2.742537818168568</v>
      </c>
    </row>
    <row r="75" spans="1:80" ht="11" customHeight="1">
      <c r="A75" s="186" t="s">
        <v>205</v>
      </c>
      <c r="F75" s="36">
        <f t="shared" ref="F75:Q75" si="35">100 * F31/F$40</f>
        <v>-7.5615652075267938</v>
      </c>
      <c r="G75" s="36">
        <f t="shared" si="35"/>
        <v>-7.0371286861690567</v>
      </c>
      <c r="H75" s="36">
        <f t="shared" si="35"/>
        <v>-4.6953493249721099</v>
      </c>
      <c r="I75" s="36">
        <f t="shared" si="35"/>
        <v>-1.5353991080486598</v>
      </c>
      <c r="J75" s="36">
        <f t="shared" si="35"/>
        <v>0.1327943331542368</v>
      </c>
      <c r="K75" s="36">
        <f t="shared" si="35"/>
        <v>0.69253230611458849</v>
      </c>
      <c r="L75" s="36">
        <f t="shared" si="35"/>
        <v>0.60484065853237801</v>
      </c>
      <c r="M75" s="36">
        <f t="shared" si="35"/>
        <v>1.1643598305264313</v>
      </c>
      <c r="N75" s="36">
        <f t="shared" si="35"/>
        <v>1.4648535713403388</v>
      </c>
      <c r="O75" s="36">
        <f t="shared" si="35"/>
        <v>1.3595841200197334</v>
      </c>
      <c r="P75" s="36">
        <f t="shared" si="35"/>
        <v>1.3694291869843156</v>
      </c>
      <c r="Q75" s="36">
        <f t="shared" si="35"/>
        <v>1.4034834334692901</v>
      </c>
      <c r="R75" s="28">
        <f>R74 + R64</f>
        <v>0.99245398926195438</v>
      </c>
      <c r="S75" s="28">
        <f t="shared" ref="S75:AE75" si="36">S74 + S64</f>
        <v>0.95701967792836573</v>
      </c>
      <c r="T75" s="28">
        <f t="shared" si="36"/>
        <v>0.82287398970797687</v>
      </c>
      <c r="U75" s="28">
        <f t="shared" si="36"/>
        <v>0.69002701509740794</v>
      </c>
      <c r="V75" s="28">
        <f t="shared" si="36"/>
        <v>0.75848892360642584</v>
      </c>
      <c r="W75" s="28">
        <f t="shared" si="36"/>
        <v>0.62826996437657456</v>
      </c>
      <c r="X75" s="28">
        <f t="shared" si="36"/>
        <v>0.4993804668048174</v>
      </c>
      <c r="Y75" s="28">
        <f t="shared" si="36"/>
        <v>0.57183084117189198</v>
      </c>
      <c r="Z75" s="28">
        <f t="shared" si="36"/>
        <v>0.44563157927571595</v>
      </c>
      <c r="AA75" s="28">
        <f t="shared" si="36"/>
        <v>0.42079325506967757</v>
      </c>
      <c r="AB75" s="28">
        <f t="shared" si="36"/>
        <v>0.39732652530598189</v>
      </c>
      <c r="AC75" s="28">
        <f t="shared" si="36"/>
        <v>0.27524213018394983</v>
      </c>
      <c r="AD75" s="28">
        <f t="shared" si="36"/>
        <v>0.25455089400350595</v>
      </c>
      <c r="AE75" s="28">
        <f t="shared" si="36"/>
        <v>0.23526372582367827</v>
      </c>
    </row>
    <row r="76" spans="1:80" ht="11" customHeight="1">
      <c r="A76" s="186" t="s">
        <v>206</v>
      </c>
      <c r="F76" s="36">
        <f t="shared" ref="F76:Q76" si="37">100 * F32/F$40</f>
        <v>1.3519548645505837</v>
      </c>
      <c r="G76" s="36">
        <f t="shared" si="37"/>
        <v>1.4660543157837225</v>
      </c>
      <c r="H76" s="36">
        <f t="shared" si="37"/>
        <v>1.5179409857736643</v>
      </c>
      <c r="I76" s="36">
        <f t="shared" si="37"/>
        <v>1.6193533763737999</v>
      </c>
      <c r="J76" s="36">
        <f t="shared" si="37"/>
        <v>1.6945120698062173</v>
      </c>
      <c r="K76" s="36">
        <f t="shared" si="37"/>
        <v>1.8210673362516514</v>
      </c>
      <c r="L76" s="36">
        <f t="shared" si="37"/>
        <v>2.0621314473965024</v>
      </c>
      <c r="M76" s="36">
        <f t="shared" si="37"/>
        <v>2.3153040397755529</v>
      </c>
      <c r="N76" s="36">
        <f t="shared" si="37"/>
        <v>2.4706832439860014</v>
      </c>
      <c r="O76" s="36">
        <f t="shared" si="37"/>
        <v>2.540945652816939</v>
      </c>
      <c r="P76" s="36">
        <f t="shared" si="37"/>
        <v>2.5792576551779267</v>
      </c>
      <c r="Q76" s="36">
        <f t="shared" si="37"/>
        <v>2.5730625334749835</v>
      </c>
      <c r="R76" s="36">
        <f>R64</f>
        <v>3.1071345030540103</v>
      </c>
      <c r="S76" s="36">
        <f t="shared" ref="S76:AE76" si="38">S64</f>
        <v>3.077551711074201</v>
      </c>
      <c r="T76" s="36">
        <f t="shared" si="38"/>
        <v>3.049573731992703</v>
      </c>
      <c r="U76" s="36">
        <f t="shared" si="38"/>
        <v>3.0282377305401282</v>
      </c>
      <c r="V76" s="36">
        <f t="shared" si="38"/>
        <v>3.0135223660663799</v>
      </c>
      <c r="W76" s="36">
        <f t="shared" si="38"/>
        <v>2.9952217180980796</v>
      </c>
      <c r="X76" s="36">
        <f t="shared" si="38"/>
        <v>2.9834283581544394</v>
      </c>
      <c r="Y76" s="36">
        <f t="shared" si="38"/>
        <v>2.9781184716454523</v>
      </c>
      <c r="Z76" s="36">
        <f t="shared" si="38"/>
        <v>2.9690836352151813</v>
      </c>
      <c r="AA76" s="36">
        <f t="shared" si="38"/>
        <v>2.9664138882664468</v>
      </c>
      <c r="AB76" s="36">
        <f t="shared" si="38"/>
        <v>2.9649908955210944</v>
      </c>
      <c r="AC76" s="36">
        <f t="shared" si="38"/>
        <v>2.964753223277198</v>
      </c>
      <c r="AD76" s="36">
        <f t="shared" si="38"/>
        <v>2.9707304357201298</v>
      </c>
      <c r="AE76" s="36">
        <f t="shared" si="38"/>
        <v>2.9778015439922463</v>
      </c>
    </row>
    <row r="77" spans="1:80" ht="11" customHeight="1">
      <c r="F77" s="36"/>
      <c r="G77" s="36"/>
      <c r="H77" s="36"/>
      <c r="I77" s="36"/>
      <c r="J77" s="36"/>
      <c r="K77" s="36"/>
      <c r="L77" s="36"/>
      <c r="M77" s="36"/>
      <c r="N77" s="36"/>
      <c r="O77" s="36"/>
      <c r="P77" s="36"/>
      <c r="Q77" s="36"/>
    </row>
    <row r="78" spans="1:80" ht="11" customHeight="1">
      <c r="A78" s="21" t="s">
        <v>211</v>
      </c>
      <c r="B78" s="21"/>
      <c r="C78" s="21"/>
      <c r="D78" s="21"/>
      <c r="F78" s="36">
        <f t="shared" ref="F78:Q78" si="39">100 * F34/F$40</f>
        <v>0</v>
      </c>
      <c r="G78" s="36">
        <f t="shared" si="39"/>
        <v>-0.91678907900203943</v>
      </c>
      <c r="H78" s="36">
        <f t="shared" si="39"/>
        <v>9.9587889211685432E-2</v>
      </c>
      <c r="I78" s="36">
        <f t="shared" si="39"/>
        <v>0.67961472481182983</v>
      </c>
      <c r="J78" s="36">
        <f t="shared" si="39"/>
        <v>0.64573845313449807</v>
      </c>
      <c r="K78" s="36">
        <f t="shared" si="39"/>
        <v>0.60663338668461342</v>
      </c>
      <c r="L78" s="36">
        <f t="shared" si="39"/>
        <v>0.5160334474427184</v>
      </c>
      <c r="M78" s="36">
        <f t="shared" si="39"/>
        <v>0.493130764309134</v>
      </c>
      <c r="N78" s="36">
        <f t="shared" si="39"/>
        <v>0.44654734371426902</v>
      </c>
      <c r="O78" s="36">
        <f t="shared" si="39"/>
        <v>0.40258807056383683</v>
      </c>
      <c r="P78" s="36">
        <f t="shared" si="39"/>
        <v>0.36705594077218573</v>
      </c>
      <c r="Q78" s="36">
        <f t="shared" si="39"/>
        <v>0.34302042031114094</v>
      </c>
    </row>
    <row r="79" spans="1:80" ht="11" customHeight="1">
      <c r="F79" s="36"/>
      <c r="G79" s="36"/>
      <c r="H79" s="36"/>
      <c r="I79" s="36"/>
      <c r="J79" s="36"/>
      <c r="K79" s="36"/>
      <c r="L79" s="36"/>
      <c r="M79" s="36"/>
      <c r="N79" s="36"/>
      <c r="O79" s="36"/>
      <c r="P79" s="36"/>
      <c r="Q79" s="36"/>
    </row>
    <row r="80" spans="1:80" ht="11" customHeight="1">
      <c r="A80" s="186" t="s">
        <v>209</v>
      </c>
      <c r="F80" s="36">
        <f t="shared" ref="F80:Q80" si="40">100 * F36/F$40</f>
        <v>62.148695464920984</v>
      </c>
      <c r="G80" s="36">
        <f t="shared" si="40"/>
        <v>67.333966818129113</v>
      </c>
      <c r="H80" s="36">
        <f t="shared" si="40"/>
        <v>71.20349778804345</v>
      </c>
      <c r="I80" s="36">
        <f t="shared" si="40"/>
        <v>72.758034721886162</v>
      </c>
      <c r="J80" s="36">
        <f t="shared" si="40"/>
        <v>71.56780802922097</v>
      </c>
      <c r="K80" s="36">
        <f t="shared" si="40"/>
        <v>68.731577161049259</v>
      </c>
      <c r="L80" s="36">
        <f t="shared" si="40"/>
        <v>67.189516500967486</v>
      </c>
      <c r="M80" s="36">
        <f t="shared" si="40"/>
        <v>65.753955732775381</v>
      </c>
      <c r="N80" s="36">
        <f t="shared" si="40"/>
        <v>64.319206741717878</v>
      </c>
      <c r="O80" s="36">
        <f t="shared" si="40"/>
        <v>63.103154625829831</v>
      </c>
      <c r="P80" s="36">
        <f t="shared" si="40"/>
        <v>62.042813881088819</v>
      </c>
      <c r="Q80" s="36">
        <f t="shared" si="40"/>
        <v>61.020414268344865</v>
      </c>
      <c r="R80" s="36">
        <f>Q80 / (1 + 2.5% +  'LTBO economic variables'!$H$34) - R74</f>
        <v>60.439443531465614</v>
      </c>
      <c r="S80" s="36">
        <f>R80 / (1 + 2.5% +  'LTBO economic variables'!$H$34) - S74</f>
        <v>59.88998940507809</v>
      </c>
      <c r="T80" s="36">
        <f>S80 / (1 + 2.5% +  'LTBO economic variables'!$H$34) - T74</f>
        <v>59.470975794245845</v>
      </c>
      <c r="U80" s="36">
        <f>T80 / (1 + 2.5% +  'LTBO economic variables'!$H$34) - U74</f>
        <v>59.181983594064214</v>
      </c>
      <c r="V80" s="36">
        <f>U80 / (1 + 2.5% +  'LTBO economic variables'!$H$34) - V74</f>
        <v>58.822580703939188</v>
      </c>
      <c r="W80" s="36">
        <f>V80 / (1 + 2.5% +  'LTBO economic variables'!$H$34) - W74</f>
        <v>58.590973186250679</v>
      </c>
      <c r="X80" s="36">
        <f>W80 / (1 + 2.5% +  'LTBO economic variables'!$H$34) - X74</f>
        <v>58.486693350866076</v>
      </c>
      <c r="Y80" s="36">
        <f>X80 / (1 + 2.5% +  'LTBO economic variables'!$H$34) - Y74</f>
        <v>58.309259943564271</v>
      </c>
      <c r="Z80" s="36">
        <f>Y80 / (1 + 2.5% +  'LTBO economic variables'!$H$34) - Z74</f>
        <v>58.256829298980563</v>
      </c>
      <c r="AA80" s="36">
        <f>Z80 / (1 + 2.5% +  'LTBO economic variables'!$H$34) - AA74</f>
        <v>58.228883419348726</v>
      </c>
      <c r="AB80" s="36">
        <f>AA80 / (1 + 2.5% +  'LTBO economic variables'!$H$34) - AB74</f>
        <v>58.224215820064437</v>
      </c>
      <c r="AC80" s="36">
        <f>AB80 / (1 + 2.5% +  'LTBO economic variables'!$H$34) - AC74</f>
        <v>58.34160114055156</v>
      </c>
      <c r="AD80" s="36">
        <f>AC80 / (1 + 2.5% +  'LTBO economic variables'!$H$34) - AD74</f>
        <v>58.480469269908937</v>
      </c>
      <c r="AE80" s="36">
        <f>AD80 / (1 + 2.5% +  'LTBO economic variables'!$H$34) - AE74</f>
        <v>58.639561006672352</v>
      </c>
      <c r="AF80" s="36"/>
      <c r="AG80" s="36"/>
      <c r="AH80" s="36"/>
      <c r="AI80" s="36"/>
      <c r="AJ80" s="36"/>
      <c r="AK80" s="36"/>
      <c r="AL80" s="36"/>
      <c r="AM80" s="36"/>
      <c r="AN80" s="36"/>
      <c r="AO80" s="36"/>
      <c r="AP80" s="36"/>
      <c r="AQ80" s="36"/>
      <c r="AR80" s="36"/>
      <c r="AS80" s="36"/>
      <c r="AT80" s="36"/>
      <c r="AU80" s="36"/>
      <c r="AV80" s="36"/>
      <c r="AW80" s="36"/>
      <c r="AX80" s="36"/>
      <c r="AY80" s="36"/>
      <c r="AZ80" s="36"/>
      <c r="BA80" s="36"/>
      <c r="BB80" s="36"/>
      <c r="BC80" s="36"/>
      <c r="BD80" s="36"/>
      <c r="BE80" s="36"/>
      <c r="BF80" s="36"/>
      <c r="BG80" s="36"/>
      <c r="BH80" s="36"/>
      <c r="BI80" s="36"/>
      <c r="BJ80" s="36"/>
      <c r="BK80" s="36"/>
      <c r="BL80" s="36"/>
      <c r="BM80" s="36"/>
      <c r="BN80" s="36"/>
      <c r="BO80" s="36"/>
      <c r="BP80" s="36"/>
      <c r="BQ80" s="36"/>
      <c r="BR80" s="36"/>
      <c r="BS80" s="36"/>
      <c r="BT80" s="36"/>
      <c r="BU80" s="36"/>
      <c r="BV80" s="36"/>
      <c r="BW80" s="36"/>
      <c r="BX80" s="36"/>
      <c r="BY80" s="36"/>
      <c r="BZ80" s="36"/>
      <c r="CA80" s="36"/>
      <c r="CB80" s="36"/>
    </row>
  </sheetData>
  <mergeCells count="17">
    <mergeCell ref="A4:D4"/>
    <mergeCell ref="A22:D22"/>
    <mergeCell ref="A42:D42"/>
    <mergeCell ref="C5:D5"/>
    <mergeCell ref="A7:D7"/>
    <mergeCell ref="B16:D16"/>
    <mergeCell ref="B17:D17"/>
    <mergeCell ref="B18:D18"/>
    <mergeCell ref="C20:D20"/>
    <mergeCell ref="B54:D54"/>
    <mergeCell ref="C58:D58"/>
    <mergeCell ref="A66:D66"/>
    <mergeCell ref="A40:D40"/>
    <mergeCell ref="C43:D43"/>
    <mergeCell ref="A45:D45"/>
    <mergeCell ref="B55:D55"/>
    <mergeCell ref="B56:D56"/>
  </mergeCells>
  <pageMargins left="0.5" right="0.5" top="0.5" bottom="0.5" header="0" footer="0"/>
  <pageSetup scale="97" orientation="portrait"/>
  <legacy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CC90"/>
  <sheetViews>
    <sheetView zoomScale="150" zoomScaleNormal="150" zoomScalePageLayoutView="150" workbookViewId="0">
      <pane xSplit="4" ySplit="3" topLeftCell="K50" activePane="bottomRight" state="frozen"/>
      <selection activeCell="A2" sqref="A2:XFD2"/>
      <selection pane="topRight" activeCell="A2" sqref="A2:XFD2"/>
      <selection pane="bottomLeft" activeCell="A2" sqref="A2:XFD2"/>
      <selection pane="bottomRight" activeCell="R90" sqref="R90:AE90"/>
    </sheetView>
  </sheetViews>
  <sheetFormatPr baseColWidth="10" defaultColWidth="11.33203125" defaultRowHeight="11" customHeight="1" x14ac:dyDescent="0"/>
  <cols>
    <col min="1" max="3" width="2" style="186" customWidth="1"/>
    <col min="4" max="5" width="16.5" style="186" customWidth="1"/>
    <col min="6" max="7" width="7.6640625" style="186" customWidth="1"/>
    <col min="8" max="8" width="6.33203125" style="186" customWidth="1"/>
    <col min="9" max="80" width="7.6640625" style="186" customWidth="1"/>
    <col min="81" max="16384" width="11.33203125" style="186"/>
  </cols>
  <sheetData>
    <row r="1" spans="1:80" ht="11" customHeight="1">
      <c r="A1" s="186" t="s">
        <v>43</v>
      </c>
      <c r="B1" s="5"/>
      <c r="C1" s="5"/>
      <c r="D1" s="5"/>
      <c r="E1" s="5"/>
      <c r="G1" s="6"/>
      <c r="I1" s="6"/>
      <c r="X1" s="6"/>
    </row>
    <row r="2" spans="1:80" ht="11" customHeight="1">
      <c r="F2" s="12" t="s">
        <v>2</v>
      </c>
      <c r="G2" s="190"/>
      <c r="H2" s="190"/>
      <c r="I2" s="190"/>
      <c r="J2" s="190"/>
      <c r="K2" s="190"/>
      <c r="L2" s="190"/>
      <c r="M2" s="190"/>
      <c r="N2" s="190"/>
      <c r="O2" s="190"/>
      <c r="P2" s="190"/>
      <c r="Q2" s="190"/>
      <c r="S2" s="12"/>
      <c r="T2" s="190"/>
      <c r="U2" s="190"/>
      <c r="V2" s="190"/>
      <c r="W2" s="190"/>
      <c r="X2" s="190"/>
      <c r="Y2" s="190"/>
      <c r="Z2" s="190"/>
      <c r="AA2" s="190"/>
      <c r="AB2" s="190"/>
      <c r="AC2" s="190"/>
      <c r="AD2" s="190"/>
      <c r="AE2" s="14"/>
      <c r="AH2" s="15"/>
      <c r="AI2" s="15"/>
    </row>
    <row r="3" spans="1:80" ht="11" customHeight="1">
      <c r="A3" s="16"/>
      <c r="B3" s="16"/>
      <c r="C3" s="16"/>
      <c r="D3" s="17"/>
      <c r="E3" s="17"/>
      <c r="F3" s="18">
        <v>2010</v>
      </c>
      <c r="G3" s="18">
        <v>2011</v>
      </c>
      <c r="H3" s="18">
        <v>2012</v>
      </c>
      <c r="I3" s="18">
        <v>2013</v>
      </c>
      <c r="J3" s="18">
        <v>2014</v>
      </c>
      <c r="K3" s="18">
        <v>2015</v>
      </c>
      <c r="L3" s="18">
        <v>2016</v>
      </c>
      <c r="M3" s="18">
        <v>2017</v>
      </c>
      <c r="N3" s="18">
        <v>2018</v>
      </c>
      <c r="O3" s="18">
        <v>2019</v>
      </c>
      <c r="P3" s="18">
        <v>2020</v>
      </c>
      <c r="Q3" s="18">
        <v>2021</v>
      </c>
      <c r="R3" s="186">
        <v>2022</v>
      </c>
      <c r="S3" s="19">
        <v>2023</v>
      </c>
      <c r="T3" s="186">
        <v>2024</v>
      </c>
      <c r="U3" s="19">
        <v>2025</v>
      </c>
      <c r="V3" s="186">
        <v>2026</v>
      </c>
      <c r="W3" s="19">
        <v>2027</v>
      </c>
      <c r="X3" s="186">
        <v>2028</v>
      </c>
      <c r="Y3" s="19">
        <v>2029</v>
      </c>
      <c r="Z3" s="186">
        <v>2030</v>
      </c>
      <c r="AA3" s="19">
        <v>2031</v>
      </c>
      <c r="AB3" s="186">
        <v>2032</v>
      </c>
      <c r="AC3" s="19">
        <v>2033</v>
      </c>
      <c r="AD3" s="186">
        <v>2034</v>
      </c>
      <c r="AE3" s="19">
        <v>2035</v>
      </c>
      <c r="AF3" s="19"/>
      <c r="AH3" s="19"/>
      <c r="AJ3" s="19"/>
      <c r="AL3" s="19"/>
      <c r="AN3" s="19"/>
      <c r="AP3" s="19"/>
      <c r="AR3" s="19"/>
      <c r="AT3" s="19"/>
      <c r="AV3" s="19"/>
      <c r="AX3" s="19"/>
      <c r="AZ3" s="19"/>
      <c r="BB3" s="19"/>
      <c r="BD3" s="19"/>
      <c r="BF3" s="19"/>
      <c r="BH3" s="19"/>
      <c r="BJ3" s="19"/>
      <c r="BL3" s="19"/>
      <c r="BN3" s="19"/>
      <c r="BP3" s="19"/>
      <c r="BR3" s="19"/>
      <c r="BT3" s="19"/>
      <c r="BV3" s="19"/>
      <c r="BX3" s="19"/>
      <c r="BZ3" s="19"/>
      <c r="CB3" s="19"/>
    </row>
    <row r="4" spans="1:80" ht="11" customHeight="1">
      <c r="A4" s="203" t="s">
        <v>4</v>
      </c>
      <c r="B4" s="204"/>
      <c r="C4" s="204"/>
      <c r="D4" s="204"/>
      <c r="E4" s="187"/>
    </row>
    <row r="5" spans="1:80" ht="11" customHeight="1">
      <c r="C5" s="203" t="s">
        <v>11</v>
      </c>
      <c r="D5" s="204"/>
      <c r="E5" s="187"/>
      <c r="F5" s="21">
        <f>'CBO baseline'!F13</f>
        <v>2162.7241090402213</v>
      </c>
      <c r="G5" s="21">
        <f>'CBO baseline'!G13</f>
        <v>2313.8351398159875</v>
      </c>
      <c r="H5" s="21">
        <f>'CBO baseline'!H13</f>
        <v>2635.3800813912849</v>
      </c>
      <c r="I5" s="21">
        <f>'CBO baseline'!I13</f>
        <v>3069.1060037011266</v>
      </c>
      <c r="J5" s="21">
        <f>'CBO baseline'!J13</f>
        <v>3423.1684205797633</v>
      </c>
      <c r="K5" s="21">
        <f>'CBO baseline'!K13</f>
        <v>3665.2916404570346</v>
      </c>
      <c r="L5" s="21">
        <f>'CBO baseline'!L13</f>
        <v>3846.8717333335117</v>
      </c>
      <c r="M5" s="21">
        <f>'CBO baseline'!M13</f>
        <v>4087.4635504128655</v>
      </c>
      <c r="N5" s="21">
        <f>'CBO baseline'!N13</f>
        <v>4285.6861555203786</v>
      </c>
      <c r="O5" s="21">
        <f>'CBO baseline'!O13</f>
        <v>4508.1602104446829</v>
      </c>
      <c r="P5" s="21">
        <f>'CBO baseline'!P13</f>
        <v>4730.8493548389542</v>
      </c>
      <c r="Q5" s="21">
        <f>'CBO baseline'!Q13</f>
        <v>4969.2070536816345</v>
      </c>
      <c r="V5" s="21"/>
      <c r="W5" s="21"/>
      <c r="X5" s="21"/>
      <c r="Y5" s="21"/>
      <c r="Z5" s="21"/>
      <c r="AA5" s="21"/>
      <c r="AB5" s="21"/>
      <c r="AC5" s="21"/>
      <c r="AD5" s="21"/>
      <c r="AE5" s="21"/>
      <c r="AF5" s="21"/>
      <c r="AH5" s="21"/>
      <c r="AI5" s="21"/>
    </row>
    <row r="6" spans="1:80" s="193" customFormat="1" ht="11" customHeight="1">
      <c r="D6" s="193" t="s">
        <v>219</v>
      </c>
      <c r="E6" s="194"/>
      <c r="F6" s="195"/>
      <c r="G6" s="195">
        <f>'CBO alternatives'!D47</f>
        <v>0</v>
      </c>
      <c r="H6" s="195">
        <f>'CBO alternatives'!E47</f>
        <v>-9.016</v>
      </c>
      <c r="I6" s="195">
        <f>'CBO alternatives'!F47</f>
        <v>-92.513999999999996</v>
      </c>
      <c r="J6" s="195">
        <f>'CBO alternatives'!G47</f>
        <v>-39.476999999999997</v>
      </c>
      <c r="K6" s="195">
        <f>'CBO alternatives'!H47</f>
        <v>-45.454999999999998</v>
      </c>
      <c r="L6" s="195">
        <f>'CBO alternatives'!I47</f>
        <v>-53.387</v>
      </c>
      <c r="M6" s="195">
        <f>'CBO alternatives'!J47</f>
        <v>-62.539000000000001</v>
      </c>
      <c r="N6" s="195">
        <f>'CBO alternatives'!K47</f>
        <v>-74.009</v>
      </c>
      <c r="O6" s="195">
        <f>'CBO alternatives'!L47</f>
        <v>-88.137</v>
      </c>
      <c r="P6" s="195">
        <f>'CBO alternatives'!M47</f>
        <v>-103.78400000000001</v>
      </c>
      <c r="Q6" s="195">
        <f>'CBO alternatives'!N47</f>
        <v>-121.32599999999999</v>
      </c>
      <c r="V6" s="195"/>
      <c r="W6" s="195"/>
      <c r="X6" s="195"/>
      <c r="Y6" s="195"/>
      <c r="Z6" s="195"/>
      <c r="AA6" s="195"/>
      <c r="AB6" s="195"/>
      <c r="AC6" s="195"/>
      <c r="AD6" s="195"/>
      <c r="AE6" s="195"/>
      <c r="AF6" s="195"/>
      <c r="AH6" s="195"/>
      <c r="AI6" s="195"/>
    </row>
    <row r="7" spans="1:80" s="193" customFormat="1" ht="11" customHeight="1">
      <c r="D7" s="193" t="s">
        <v>220</v>
      </c>
      <c r="E7" s="194"/>
      <c r="F7" s="195">
        <f>SUM(F5:F6)</f>
        <v>2162.7241090402213</v>
      </c>
      <c r="G7" s="195">
        <f t="shared" ref="G7:Q7" si="0">SUM(G5:G6)</f>
        <v>2313.8351398159875</v>
      </c>
      <c r="H7" s="195">
        <f t="shared" si="0"/>
        <v>2626.3640813912848</v>
      </c>
      <c r="I7" s="195">
        <f t="shared" si="0"/>
        <v>2976.5920037011265</v>
      </c>
      <c r="J7" s="195">
        <f t="shared" si="0"/>
        <v>3383.6914205797634</v>
      </c>
      <c r="K7" s="195">
        <f t="shared" si="0"/>
        <v>3619.8366404570347</v>
      </c>
      <c r="L7" s="195">
        <f t="shared" si="0"/>
        <v>3793.4847333335115</v>
      </c>
      <c r="M7" s="195">
        <f t="shared" si="0"/>
        <v>4024.9245504128653</v>
      </c>
      <c r="N7" s="195">
        <f t="shared" si="0"/>
        <v>4211.6771555203786</v>
      </c>
      <c r="O7" s="195">
        <f t="shared" si="0"/>
        <v>4420.0232104446832</v>
      </c>
      <c r="P7" s="195">
        <f t="shared" si="0"/>
        <v>4627.0653548389546</v>
      </c>
      <c r="Q7" s="195">
        <f t="shared" si="0"/>
        <v>4847.8810536816345</v>
      </c>
      <c r="V7" s="195"/>
      <c r="W7" s="195"/>
      <c r="X7" s="195"/>
      <c r="Y7" s="195"/>
      <c r="Z7" s="195"/>
      <c r="AA7" s="195"/>
      <c r="AB7" s="195"/>
      <c r="AC7" s="195"/>
      <c r="AD7" s="195"/>
      <c r="AE7" s="195"/>
      <c r="AF7" s="195"/>
      <c r="AH7" s="195"/>
      <c r="AI7" s="195"/>
    </row>
    <row r="8" spans="1:80" ht="11" customHeight="1">
      <c r="F8" s="21"/>
      <c r="G8" s="21"/>
      <c r="H8" s="21"/>
      <c r="I8" s="21"/>
      <c r="J8" s="21"/>
      <c r="K8" s="21"/>
      <c r="L8" s="21"/>
      <c r="M8" s="21"/>
      <c r="N8" s="21"/>
      <c r="O8" s="21"/>
      <c r="P8" s="21"/>
      <c r="Q8" s="21"/>
      <c r="V8" s="21"/>
      <c r="W8" s="21"/>
      <c r="X8" s="21"/>
      <c r="Y8" s="21"/>
      <c r="Z8" s="21"/>
      <c r="AA8" s="21"/>
      <c r="AB8" s="21"/>
      <c r="AC8" s="21"/>
      <c r="AD8" s="21"/>
      <c r="AE8" s="21"/>
      <c r="AF8" s="21"/>
    </row>
    <row r="9" spans="1:80" ht="11" customHeight="1">
      <c r="A9" s="203" t="s">
        <v>14</v>
      </c>
      <c r="B9" s="204"/>
      <c r="C9" s="204"/>
      <c r="D9" s="204"/>
      <c r="E9" s="187"/>
      <c r="F9" s="21"/>
      <c r="G9" s="21"/>
      <c r="H9" s="21"/>
      <c r="I9" s="21"/>
      <c r="J9" s="21"/>
      <c r="K9" s="21"/>
      <c r="L9" s="21"/>
      <c r="M9" s="21"/>
      <c r="N9" s="21"/>
      <c r="O9" s="21"/>
      <c r="P9" s="21"/>
      <c r="Q9" s="21"/>
      <c r="V9" s="21"/>
      <c r="W9" s="21"/>
      <c r="X9" s="21"/>
      <c r="Y9" s="21"/>
      <c r="Z9" s="21"/>
      <c r="AA9" s="21"/>
      <c r="AB9" s="21"/>
      <c r="AC9" s="21"/>
      <c r="AD9" s="21"/>
      <c r="AE9" s="21"/>
      <c r="AF9" s="21"/>
    </row>
    <row r="10" spans="1:80" ht="11" customHeight="1">
      <c r="B10" s="187"/>
      <c r="C10" s="187" t="s">
        <v>59</v>
      </c>
      <c r="D10" s="187"/>
      <c r="E10" s="187"/>
      <c r="F10" s="21">
        <f>'CBO mandatory spending'!F9</f>
        <v>700.75199999999995</v>
      </c>
      <c r="G10" s="21">
        <f>'CBO mandatory spending'!G9</f>
        <v>725.59100000000001</v>
      </c>
      <c r="H10" s="21">
        <f>'CBO mandatory spending'!H9</f>
        <v>768.67600000000004</v>
      </c>
      <c r="I10" s="21">
        <f>'CBO mandatory spending'!I9</f>
        <v>811.82100000000003</v>
      </c>
      <c r="J10" s="21">
        <f>'CBO mandatory spending'!J9</f>
        <v>853.28800000000001</v>
      </c>
      <c r="K10" s="21">
        <f>'CBO mandatory spending'!K9</f>
        <v>896.74599999999998</v>
      </c>
      <c r="L10" s="21">
        <f>'CBO mandatory spending'!L9</f>
        <v>945.46900000000005</v>
      </c>
      <c r="M10" s="21">
        <f>'CBO mandatory spending'!M9</f>
        <v>1001.3869999999999</v>
      </c>
      <c r="N10" s="21">
        <f>'CBO mandatory spending'!N9</f>
        <v>1063.357</v>
      </c>
      <c r="O10" s="21">
        <f>'CBO mandatory spending'!O9</f>
        <v>1131.0170000000001</v>
      </c>
      <c r="P10" s="21">
        <f>'CBO mandatory spending'!P9</f>
        <v>1202.6780000000001</v>
      </c>
      <c r="Q10" s="21">
        <f>'CBO mandatory spending'!Q9</f>
        <v>1276.0809999999999</v>
      </c>
      <c r="V10" s="21"/>
      <c r="W10" s="21"/>
      <c r="X10" s="21"/>
      <c r="Y10" s="21"/>
      <c r="Z10" s="21"/>
      <c r="AA10" s="21"/>
      <c r="AB10" s="21"/>
      <c r="AC10" s="21"/>
      <c r="AD10" s="21"/>
      <c r="AE10" s="21"/>
      <c r="AF10" s="21"/>
    </row>
    <row r="11" spans="1:80" ht="11" customHeight="1">
      <c r="B11" s="187"/>
      <c r="D11" s="187" t="s">
        <v>170</v>
      </c>
      <c r="E11" s="187"/>
      <c r="F11" s="21">
        <f>'CBO mandatory spending'!F12</f>
        <v>520.48599999999999</v>
      </c>
      <c r="G11" s="21">
        <f>'CBO mandatory spending'!G12</f>
        <v>555.43399999999997</v>
      </c>
      <c r="H11" s="21">
        <f>'CBO mandatory spending'!H12</f>
        <v>555.32100000000003</v>
      </c>
      <c r="I11" s="21">
        <f>'CBO mandatory spending'!I12</f>
        <v>597.82899999999995</v>
      </c>
      <c r="J11" s="21">
        <f>'CBO mandatory spending'!J12</f>
        <v>631.62</v>
      </c>
      <c r="K11" s="21">
        <f>'CBO mandatory spending'!K12</f>
        <v>662.07799999999997</v>
      </c>
      <c r="L11" s="21">
        <f>'CBO mandatory spending'!L12</f>
        <v>717.59</v>
      </c>
      <c r="M11" s="21">
        <f>'CBO mandatory spending'!M12</f>
        <v>746.47</v>
      </c>
      <c r="N11" s="21">
        <f>'CBO mandatory spending'!N12</f>
        <v>776.779</v>
      </c>
      <c r="O11" s="21">
        <f>'CBO mandatory spending'!O12</f>
        <v>844.66300000000001</v>
      </c>
      <c r="P11" s="21">
        <f>'CBO mandatory spending'!P12</f>
        <v>902.58900000000006</v>
      </c>
      <c r="Q11" s="21">
        <f>'CBO mandatory spending'!Q12</f>
        <v>966.14</v>
      </c>
      <c r="V11" s="21"/>
      <c r="W11" s="21"/>
      <c r="X11" s="21"/>
      <c r="Y11" s="21"/>
      <c r="Z11" s="21"/>
      <c r="AA11" s="21"/>
      <c r="AB11" s="21"/>
      <c r="AC11" s="21"/>
      <c r="AD11" s="21"/>
      <c r="AE11" s="21"/>
      <c r="AF11" s="21"/>
    </row>
    <row r="12" spans="1:80" s="193" customFormat="1" ht="11" customHeight="1">
      <c r="B12" s="194"/>
      <c r="D12" s="194" t="s">
        <v>221</v>
      </c>
      <c r="E12" s="194"/>
      <c r="F12" s="195"/>
      <c r="G12" s="195">
        <f>-'CBO alternatives'!D36</f>
        <v>0</v>
      </c>
      <c r="H12" s="195">
        <f>-'CBO alternatives'!E36</f>
        <v>12.023999999999999</v>
      </c>
      <c r="I12" s="195">
        <f>-'CBO alternatives'!F36</f>
        <v>19.085999999999999</v>
      </c>
      <c r="J12" s="195">
        <f>-'CBO alternatives'!G36</f>
        <v>22.881</v>
      </c>
      <c r="K12" s="195">
        <f>-'CBO alternatives'!H36</f>
        <v>26.055</v>
      </c>
      <c r="L12" s="195">
        <f>-'CBO alternatives'!I36</f>
        <v>28.838999999999999</v>
      </c>
      <c r="M12" s="195">
        <f>-'CBO alternatives'!J36</f>
        <v>31.286000000000001</v>
      </c>
      <c r="N12" s="195">
        <f>-'CBO alternatives'!K36</f>
        <v>33.884</v>
      </c>
      <c r="O12" s="195">
        <f>-'CBO alternatives'!L36</f>
        <v>37.353999999999999</v>
      </c>
      <c r="P12" s="195">
        <f>-'CBO alternatives'!M36</f>
        <v>41.061999999999998</v>
      </c>
      <c r="Q12" s="195">
        <f>-'CBO alternatives'!N36</f>
        <v>45.085999999999999</v>
      </c>
      <c r="V12" s="195"/>
      <c r="W12" s="195"/>
      <c r="X12" s="195"/>
      <c r="Y12" s="195"/>
      <c r="Z12" s="195"/>
      <c r="AA12" s="195"/>
      <c r="AB12" s="195"/>
      <c r="AC12" s="195"/>
      <c r="AD12" s="195"/>
      <c r="AE12" s="195"/>
      <c r="AF12" s="195"/>
    </row>
    <row r="13" spans="1:80" s="193" customFormat="1" ht="11" customHeight="1">
      <c r="B13" s="194"/>
      <c r="D13" s="194" t="s">
        <v>175</v>
      </c>
      <c r="E13" s="194"/>
      <c r="F13" s="195">
        <f>SUM(F11:F12)</f>
        <v>520.48599999999999</v>
      </c>
      <c r="G13" s="195">
        <f t="shared" ref="G13:Q13" si="1">SUM(G11:G12)</f>
        <v>555.43399999999997</v>
      </c>
      <c r="H13" s="195">
        <f t="shared" si="1"/>
        <v>567.34500000000003</v>
      </c>
      <c r="I13" s="195">
        <f t="shared" si="1"/>
        <v>616.91499999999996</v>
      </c>
      <c r="J13" s="195">
        <f t="shared" si="1"/>
        <v>654.50099999999998</v>
      </c>
      <c r="K13" s="195">
        <f t="shared" si="1"/>
        <v>688.13299999999992</v>
      </c>
      <c r="L13" s="195">
        <f t="shared" si="1"/>
        <v>746.42900000000009</v>
      </c>
      <c r="M13" s="195">
        <f t="shared" si="1"/>
        <v>777.75600000000009</v>
      </c>
      <c r="N13" s="195">
        <f t="shared" si="1"/>
        <v>810.66300000000001</v>
      </c>
      <c r="O13" s="195">
        <f t="shared" si="1"/>
        <v>882.01700000000005</v>
      </c>
      <c r="P13" s="195">
        <f t="shared" si="1"/>
        <v>943.65100000000007</v>
      </c>
      <c r="Q13" s="195">
        <f t="shared" si="1"/>
        <v>1011.226</v>
      </c>
      <c r="V13" s="195"/>
      <c r="W13" s="195"/>
      <c r="X13" s="195"/>
      <c r="Y13" s="195"/>
      <c r="Z13" s="195"/>
      <c r="AA13" s="195"/>
      <c r="AB13" s="195"/>
      <c r="AC13" s="195"/>
      <c r="AD13" s="195"/>
      <c r="AE13" s="195"/>
      <c r="AF13" s="195"/>
    </row>
    <row r="14" spans="1:80" ht="11" customHeight="1">
      <c r="B14" s="187"/>
      <c r="D14" s="187" t="s">
        <v>171</v>
      </c>
      <c r="E14" s="187"/>
      <c r="F14" s="21">
        <f>'CBO mandatory spending'!F66</f>
        <v>-74.009</v>
      </c>
      <c r="G14" s="21">
        <f>'CBO mandatory spending'!G66</f>
        <v>-78.858000000000004</v>
      </c>
      <c r="H14" s="21">
        <f>'CBO mandatory spending'!H66</f>
        <v>-83.869</v>
      </c>
      <c r="I14" s="21">
        <f>'CBO mandatory spending'!I66</f>
        <v>-85.739000000000004</v>
      </c>
      <c r="J14" s="21">
        <f>'CBO mandatory spending'!J66</f>
        <v>-90.116</v>
      </c>
      <c r="K14" s="21">
        <f>'CBO mandatory spending'!K66</f>
        <v>-96.863</v>
      </c>
      <c r="L14" s="21">
        <f>'CBO mandatory spending'!L66</f>
        <v>-104.89400000000001</v>
      </c>
      <c r="M14" s="21">
        <f>'CBO mandatory spending'!M66</f>
        <v>-113.773</v>
      </c>
      <c r="N14" s="21">
        <f>'CBO mandatory spending'!N66</f>
        <v>-122.703</v>
      </c>
      <c r="O14" s="21">
        <f>'CBO mandatory spending'!O66</f>
        <v>-132.053</v>
      </c>
      <c r="P14" s="21">
        <f>'CBO mandatory spending'!P66</f>
        <v>-137.99100000000001</v>
      </c>
      <c r="Q14" s="21">
        <f>'CBO mandatory spending'!Q66</f>
        <v>-147.702</v>
      </c>
      <c r="V14" s="21"/>
      <c r="W14" s="21"/>
      <c r="X14" s="21"/>
      <c r="Y14" s="21"/>
      <c r="Z14" s="21"/>
      <c r="AA14" s="21"/>
      <c r="AB14" s="21"/>
      <c r="AC14" s="21"/>
      <c r="AD14" s="21"/>
      <c r="AE14" s="21"/>
      <c r="AF14" s="21"/>
    </row>
    <row r="15" spans="1:80" ht="11" customHeight="1">
      <c r="B15" s="187"/>
      <c r="C15" s="187" t="s">
        <v>172</v>
      </c>
      <c r="D15" s="187"/>
      <c r="E15" s="187"/>
      <c r="F15" s="21">
        <f>SUM(F13:F14)</f>
        <v>446.47699999999998</v>
      </c>
      <c r="G15" s="21">
        <f t="shared" ref="G15:Q15" si="2">SUM(G13:G14)</f>
        <v>476.57599999999996</v>
      </c>
      <c r="H15" s="21">
        <f t="shared" si="2"/>
        <v>483.476</v>
      </c>
      <c r="I15" s="21">
        <f t="shared" si="2"/>
        <v>531.17599999999993</v>
      </c>
      <c r="J15" s="21">
        <f t="shared" si="2"/>
        <v>564.38499999999999</v>
      </c>
      <c r="K15" s="21">
        <f t="shared" si="2"/>
        <v>591.27</v>
      </c>
      <c r="L15" s="21">
        <f t="shared" si="2"/>
        <v>641.53500000000008</v>
      </c>
      <c r="M15" s="21">
        <f t="shared" si="2"/>
        <v>663.98300000000006</v>
      </c>
      <c r="N15" s="21">
        <f t="shared" si="2"/>
        <v>687.96</v>
      </c>
      <c r="O15" s="21">
        <f t="shared" si="2"/>
        <v>749.96400000000006</v>
      </c>
      <c r="P15" s="21">
        <f t="shared" si="2"/>
        <v>805.66000000000008</v>
      </c>
      <c r="Q15" s="21">
        <f t="shared" si="2"/>
        <v>863.524</v>
      </c>
      <c r="V15" s="21"/>
      <c r="W15" s="21"/>
      <c r="X15" s="21"/>
      <c r="Y15" s="21"/>
      <c r="Z15" s="21"/>
      <c r="AA15" s="21"/>
      <c r="AB15" s="21"/>
      <c r="AC15" s="21"/>
      <c r="AD15" s="21"/>
      <c r="AE15" s="21"/>
      <c r="AF15" s="21"/>
    </row>
    <row r="16" spans="1:80" ht="11" customHeight="1">
      <c r="B16" s="187"/>
      <c r="C16" s="187" t="s">
        <v>61</v>
      </c>
      <c r="D16" s="187"/>
      <c r="E16" s="187"/>
      <c r="F16" s="21">
        <f>'CBO mandatory spending'!F13</f>
        <v>272.77100000000002</v>
      </c>
      <c r="G16" s="21">
        <f>'CBO mandatory spending'!G13</f>
        <v>274.399</v>
      </c>
      <c r="H16" s="21">
        <f>'CBO mandatory spending'!H13</f>
        <v>259.43599999999998</v>
      </c>
      <c r="I16" s="21">
        <f>'CBO mandatory spending'!I13</f>
        <v>275.935</v>
      </c>
      <c r="J16" s="21">
        <f>'CBO mandatory spending'!J13</f>
        <v>324.53100000000001</v>
      </c>
      <c r="K16" s="21">
        <f>'CBO mandatory spending'!K13</f>
        <v>364.21300000000002</v>
      </c>
      <c r="L16" s="21">
        <f>'CBO mandatory spending'!L13</f>
        <v>403.67700000000002</v>
      </c>
      <c r="M16" s="21">
        <f>'CBO mandatory spending'!M13</f>
        <v>430.29399999999998</v>
      </c>
      <c r="N16" s="21">
        <f>'CBO mandatory spending'!N13</f>
        <v>455.18599999999998</v>
      </c>
      <c r="O16" s="21">
        <f>'CBO mandatory spending'!O13</f>
        <v>486.26600000000002</v>
      </c>
      <c r="P16" s="21">
        <f>'CBO mandatory spending'!P13</f>
        <v>520.06799999999998</v>
      </c>
      <c r="Q16" s="21">
        <f>'CBO mandatory spending'!Q13</f>
        <v>561.36500000000001</v>
      </c>
      <c r="V16" s="21"/>
      <c r="W16" s="21"/>
      <c r="X16" s="21"/>
      <c r="Y16" s="21"/>
      <c r="Z16" s="21"/>
      <c r="AA16" s="21"/>
      <c r="AB16" s="21"/>
      <c r="AC16" s="21"/>
      <c r="AD16" s="21"/>
      <c r="AE16" s="21"/>
      <c r="AF16" s="21"/>
    </row>
    <row r="17" spans="1:35" ht="11" customHeight="1">
      <c r="B17" s="187"/>
      <c r="C17" s="187" t="s">
        <v>176</v>
      </c>
      <c r="D17" s="187"/>
      <c r="E17" s="187"/>
      <c r="F17" s="21">
        <f>SUM('CBO mandatory spending'!F16,'CBO mandatory spending'!F19)</f>
        <v>7.8879999999999999</v>
      </c>
      <c r="G17" s="21">
        <f>SUM('CBO mandatory spending'!G16,'CBO mandatory spending'!G19)</f>
        <v>8.6579999999999995</v>
      </c>
      <c r="H17" s="21">
        <f>SUM('CBO mandatory spending'!H16,'CBO mandatory spending'!H19)</f>
        <v>9.4329999999999998</v>
      </c>
      <c r="I17" s="21">
        <f>SUM('CBO mandatory spending'!I16,'CBO mandatory spending'!I19)</f>
        <v>10.095999999999998</v>
      </c>
      <c r="J17" s="21">
        <f>SUM('CBO mandatory spending'!J16,'CBO mandatory spending'!J19)</f>
        <v>25.185000000000002</v>
      </c>
      <c r="K17" s="21">
        <f>SUM('CBO mandatory spending'!K16,'CBO mandatory spending'!K19)</f>
        <v>44.124000000000002</v>
      </c>
      <c r="L17" s="21">
        <f>SUM('CBO mandatory spending'!L16,'CBO mandatory spending'!L19)</f>
        <v>66.012999999999991</v>
      </c>
      <c r="M17" s="21">
        <f>SUM('CBO mandatory spending'!M16,'CBO mandatory spending'!M19)</f>
        <v>78.435000000000002</v>
      </c>
      <c r="N17" s="21">
        <f>SUM('CBO mandatory spending'!N16,'CBO mandatory spending'!N19)</f>
        <v>84.861999999999995</v>
      </c>
      <c r="O17" s="21">
        <f>SUM('CBO mandatory spending'!O16,'CBO mandatory spending'!O19)</f>
        <v>90.62</v>
      </c>
      <c r="P17" s="21">
        <f>SUM('CBO mandatory spending'!P16,'CBO mandatory spending'!P19)</f>
        <v>96.173000000000002</v>
      </c>
      <c r="Q17" s="21">
        <f>SUM('CBO mandatory spending'!Q16,'CBO mandatory spending'!Q19)</f>
        <v>102.074</v>
      </c>
      <c r="V17" s="21"/>
      <c r="W17" s="21"/>
      <c r="X17" s="21"/>
      <c r="Y17" s="21"/>
      <c r="Z17" s="21"/>
      <c r="AA17" s="21"/>
      <c r="AB17" s="21"/>
      <c r="AC17" s="21"/>
      <c r="AD17" s="21"/>
      <c r="AE17" s="21"/>
      <c r="AF17" s="21"/>
    </row>
    <row r="18" spans="1:35" ht="11" customHeight="1">
      <c r="B18" s="187"/>
      <c r="C18" s="187" t="s">
        <v>173</v>
      </c>
      <c r="D18" s="187"/>
      <c r="E18" s="187"/>
      <c r="F18" s="21">
        <f>SUM('CBO mandatory spending'!F17,'CBO mandatory spending'!F20)</f>
        <v>9.2840000000000007</v>
      </c>
      <c r="G18" s="21">
        <f>SUM('CBO mandatory spending'!G17,'CBO mandatory spending'!G20)</f>
        <v>13.573</v>
      </c>
      <c r="H18" s="21">
        <f>SUM('CBO mandatory spending'!H17,'CBO mandatory spending'!H20)</f>
        <v>16.524999999999999</v>
      </c>
      <c r="I18" s="21">
        <f>SUM('CBO mandatory spending'!I17,'CBO mandatory spending'!I20)</f>
        <v>17.038</v>
      </c>
      <c r="J18" s="21">
        <f>SUM('CBO mandatory spending'!J17,'CBO mandatory spending'!J20)</f>
        <v>24</v>
      </c>
      <c r="K18" s="21">
        <f>SUM('CBO mandatory spending'!K17,'CBO mandatory spending'!K20)</f>
        <v>37.701999999999998</v>
      </c>
      <c r="L18" s="21">
        <f>SUM('CBO mandatory spending'!L17,'CBO mandatory spending'!L20)</f>
        <v>36.001000000000005</v>
      </c>
      <c r="M18" s="21">
        <f>SUM('CBO mandatory spending'!M17,'CBO mandatory spending'!M20)</f>
        <v>38.786999999999999</v>
      </c>
      <c r="N18" s="21">
        <f>SUM('CBO mandatory spending'!N17,'CBO mandatory spending'!N20)</f>
        <v>39.802999999999997</v>
      </c>
      <c r="O18" s="21">
        <f>SUM('CBO mandatory spending'!O17,'CBO mandatory spending'!O20)</f>
        <v>44.829000000000001</v>
      </c>
      <c r="P18" s="21">
        <f>SUM('CBO mandatory spending'!P17,'CBO mandatory spending'!P20)</f>
        <v>50.151000000000003</v>
      </c>
      <c r="Q18" s="21">
        <f>SUM('CBO mandatory spending'!Q17,'CBO mandatory spending'!Q20)</f>
        <v>54.245999999999995</v>
      </c>
      <c r="V18" s="21"/>
      <c r="W18" s="21"/>
      <c r="X18" s="21"/>
      <c r="Y18" s="21"/>
      <c r="Z18" s="21"/>
      <c r="AA18" s="21"/>
      <c r="AB18" s="21"/>
      <c r="AC18" s="21"/>
      <c r="AD18" s="21"/>
      <c r="AE18" s="21"/>
      <c r="AF18" s="21"/>
    </row>
    <row r="19" spans="1:35" ht="11" customHeight="1">
      <c r="B19" s="187"/>
      <c r="C19" s="187" t="s">
        <v>174</v>
      </c>
      <c r="D19" s="187"/>
      <c r="E19" s="187"/>
      <c r="F19" s="21">
        <f>SUM('CBO mandatory spending'!F34,'CBO mandatory spending'!F41,'CBO mandatory spending'!F47,'CBO mandatory spending'!F57,'CBO mandatory spending'!F68,'CBO mandatory spending'!F69)</f>
        <v>475.72800000000001</v>
      </c>
      <c r="G19" s="21">
        <f>SUM('CBO mandatory spending'!G34,'CBO mandatory spending'!G41,'CBO mandatory spending'!G47,'CBO mandatory spending'!G57,'CBO mandatory spending'!G68,'CBO mandatory spending'!G69)</f>
        <v>523.86099999999988</v>
      </c>
      <c r="H19" s="21">
        <f>SUM('CBO mandatory spending'!H34,'CBO mandatory spending'!H41,'CBO mandatory spending'!H47,'CBO mandatory spending'!H57,'CBO mandatory spending'!H68,'CBO mandatory spending'!H69)</f>
        <v>530.23</v>
      </c>
      <c r="I19" s="21">
        <f>SUM('CBO mandatory spending'!I34,'CBO mandatory spending'!I41,'CBO mandatory spending'!I47,'CBO mandatory spending'!I57,'CBO mandatory spending'!I68,'CBO mandatory spending'!I69)</f>
        <v>502.18099999999993</v>
      </c>
      <c r="J19" s="21">
        <f>SUM('CBO mandatory spending'!J34,'CBO mandatory spending'!J41,'CBO mandatory spending'!J47,'CBO mandatory spending'!J57,'CBO mandatory spending'!J68,'CBO mandatory spending'!J69)</f>
        <v>442.82999999999993</v>
      </c>
      <c r="K19" s="21">
        <f>SUM('CBO mandatory spending'!K34,'CBO mandatory spending'!K41,'CBO mandatory spending'!K47,'CBO mandatory spending'!K57,'CBO mandatory spending'!K68,'CBO mandatory spending'!K69)</f>
        <v>431.86</v>
      </c>
      <c r="L19" s="21">
        <f>SUM('CBO mandatory spending'!L34,'CBO mandatory spending'!L41,'CBO mandatory spending'!L47,'CBO mandatory spending'!L57,'CBO mandatory spending'!L68,'CBO mandatory spending'!L69)</f>
        <v>446.76099999999985</v>
      </c>
      <c r="M19" s="21">
        <f>SUM('CBO mandatory spending'!M34,'CBO mandatory spending'!M41,'CBO mandatory spending'!M47,'CBO mandatory spending'!M57,'CBO mandatory spending'!M68,'CBO mandatory spending'!M69)</f>
        <v>434.28999999999985</v>
      </c>
      <c r="N19" s="21">
        <f>SUM('CBO mandatory spending'!N34,'CBO mandatory spending'!N41,'CBO mandatory spending'!N47,'CBO mandatory spending'!N57,'CBO mandatory spending'!N68,'CBO mandatory spending'!N69)</f>
        <v>423.24900000000014</v>
      </c>
      <c r="O19" s="21">
        <f>SUM('CBO mandatory spending'!O34,'CBO mandatory spending'!O41,'CBO mandatory spending'!O47,'CBO mandatory spending'!O57,'CBO mandatory spending'!O68,'CBO mandatory spending'!O69)</f>
        <v>452.88600000000002</v>
      </c>
      <c r="P19" s="21">
        <f>SUM('CBO mandatory spending'!P34,'CBO mandatory spending'!P41,'CBO mandatory spending'!P47,'CBO mandatory spending'!P57,'CBO mandatory spending'!P68,'CBO mandatory spending'!P69)</f>
        <v>461.70300000000009</v>
      </c>
      <c r="Q19" s="21">
        <f>SUM('CBO mandatory spending'!Q34,'CBO mandatory spending'!Q41,'CBO mandatory spending'!Q47,'CBO mandatory spending'!Q57,'CBO mandatory spending'!Q68,'CBO mandatory spending'!Q69)</f>
        <v>469.84000000000003</v>
      </c>
      <c r="V19" s="21"/>
      <c r="W19" s="21"/>
      <c r="X19" s="21"/>
      <c r="Y19" s="21"/>
      <c r="Z19" s="21"/>
      <c r="AA19" s="21"/>
      <c r="AB19" s="21"/>
      <c r="AC19" s="21"/>
      <c r="AD19" s="21"/>
      <c r="AE19" s="21"/>
      <c r="AF19" s="21"/>
    </row>
    <row r="20" spans="1:35" ht="11" customHeight="1">
      <c r="B20" s="203" t="s">
        <v>15</v>
      </c>
      <c r="C20" s="204"/>
      <c r="D20" s="204"/>
      <c r="E20" s="187"/>
      <c r="F20" s="21">
        <f t="shared" ref="F20:Q20" si="3">SUM(F10,F15:F19)</f>
        <v>1912.8999999999999</v>
      </c>
      <c r="G20" s="21">
        <f t="shared" si="3"/>
        <v>2022.6579999999997</v>
      </c>
      <c r="H20" s="21">
        <f t="shared" si="3"/>
        <v>2067.7759999999998</v>
      </c>
      <c r="I20" s="21">
        <f t="shared" si="3"/>
        <v>2148.2469999999998</v>
      </c>
      <c r="J20" s="21">
        <f t="shared" si="3"/>
        <v>2234.2190000000001</v>
      </c>
      <c r="K20" s="21">
        <f t="shared" si="3"/>
        <v>2365.915</v>
      </c>
      <c r="L20" s="21">
        <f t="shared" si="3"/>
        <v>2539.4560000000001</v>
      </c>
      <c r="M20" s="21">
        <f t="shared" si="3"/>
        <v>2647.1759999999995</v>
      </c>
      <c r="N20" s="21">
        <f t="shared" si="3"/>
        <v>2754.4170000000004</v>
      </c>
      <c r="O20" s="21">
        <f t="shared" si="3"/>
        <v>2955.5820000000003</v>
      </c>
      <c r="P20" s="21">
        <f t="shared" si="3"/>
        <v>3136.4329999999995</v>
      </c>
      <c r="Q20" s="21">
        <f t="shared" si="3"/>
        <v>3327.1300000000006</v>
      </c>
      <c r="V20" s="21"/>
      <c r="W20" s="21"/>
      <c r="X20" s="21"/>
      <c r="Y20" s="21"/>
      <c r="Z20" s="21"/>
      <c r="AA20" s="21"/>
      <c r="AB20" s="21"/>
      <c r="AC20" s="21"/>
      <c r="AD20" s="21"/>
      <c r="AE20" s="21"/>
      <c r="AF20" s="21"/>
      <c r="AH20" s="22"/>
      <c r="AI20" s="22"/>
    </row>
    <row r="21" spans="1:35" ht="11" customHeight="1">
      <c r="B21" s="203" t="s">
        <v>16</v>
      </c>
      <c r="C21" s="204"/>
      <c r="D21" s="204"/>
      <c r="E21" s="187"/>
      <c r="F21" s="21">
        <f>'CBO baseline'!F19</f>
        <v>1347.1489999999999</v>
      </c>
      <c r="G21" s="21">
        <f>'CBO baseline'!G19</f>
        <v>1353.4369999999999</v>
      </c>
      <c r="H21" s="21">
        <f>'CBO baseline'!H19</f>
        <v>1315.0820000000001</v>
      </c>
      <c r="I21" s="21">
        <f>'CBO baseline'!I19</f>
        <v>1299.8400000000001</v>
      </c>
      <c r="J21" s="21">
        <f>'CBO baseline'!J19</f>
        <v>1300.7329999999999</v>
      </c>
      <c r="K21" s="21">
        <f>'CBO baseline'!K19</f>
        <v>1311.3020000000001</v>
      </c>
      <c r="L21" s="21">
        <f>'CBO baseline'!L19</f>
        <v>1332.114</v>
      </c>
      <c r="M21" s="21">
        <f>'CBO baseline'!M19</f>
        <v>1349.8209999999999</v>
      </c>
      <c r="N21" s="21">
        <f>'CBO baseline'!N19</f>
        <v>1369.7449999999999</v>
      </c>
      <c r="O21" s="21">
        <f>'CBO baseline'!O19</f>
        <v>1403.6130000000001</v>
      </c>
      <c r="P21" s="21">
        <f>'CBO baseline'!P19</f>
        <v>1433.9219999999998</v>
      </c>
      <c r="Q21" s="21">
        <f>'CBO baseline'!Q19</f>
        <v>1464.1579999999999</v>
      </c>
      <c r="V21" s="21"/>
      <c r="W21" s="21"/>
      <c r="X21" s="21"/>
      <c r="Y21" s="21"/>
      <c r="Z21" s="21"/>
      <c r="AA21" s="21"/>
      <c r="AB21" s="21"/>
      <c r="AC21" s="21"/>
      <c r="AD21" s="21"/>
      <c r="AE21" s="21"/>
      <c r="AF21" s="21"/>
      <c r="AH21" s="22"/>
      <c r="AI21" s="22"/>
    </row>
    <row r="22" spans="1:35" s="193" customFormat="1" ht="11" customHeight="1">
      <c r="C22" s="194" t="s">
        <v>223</v>
      </c>
      <c r="D22" s="194"/>
      <c r="E22" s="194"/>
      <c r="F22" s="195"/>
      <c r="G22" s="195">
        <f>-'CBO alternatives'!D15</f>
        <v>0</v>
      </c>
      <c r="H22" s="195">
        <f>-'CBO alternatives'!E15</f>
        <v>-18.343000000000004</v>
      </c>
      <c r="I22" s="195">
        <f>-'CBO alternatives'!F15</f>
        <v>-52.991000000000014</v>
      </c>
      <c r="J22" s="195">
        <f>-'CBO alternatives'!G15</f>
        <v>-85.611999999999995</v>
      </c>
      <c r="K22" s="195">
        <f>-'CBO alternatives'!H15</f>
        <v>-112.31700000000001</v>
      </c>
      <c r="L22" s="195">
        <f>-'CBO alternatives'!I15</f>
        <v>-128.99100000000001</v>
      </c>
      <c r="M22" s="195">
        <f>-'CBO alternatives'!J15</f>
        <v>-136.274</v>
      </c>
      <c r="N22" s="195">
        <f>-'CBO alternatives'!K15</f>
        <v>-141.27199999999999</v>
      </c>
      <c r="O22" s="195">
        <f>-'CBO alternatives'!L15</f>
        <v>-145.50800000000001</v>
      </c>
      <c r="P22" s="195">
        <f>-'CBO alternatives'!M15</f>
        <v>-148.32300000000001</v>
      </c>
      <c r="Q22" s="195">
        <f>-'CBO alternatives'!N15</f>
        <v>-152.20500000000001</v>
      </c>
      <c r="V22" s="195"/>
      <c r="W22" s="195"/>
      <c r="X22" s="195"/>
      <c r="Y22" s="195"/>
      <c r="Z22" s="195"/>
      <c r="AA22" s="195"/>
      <c r="AB22" s="195"/>
      <c r="AC22" s="195"/>
      <c r="AD22" s="195"/>
      <c r="AE22" s="195"/>
      <c r="AF22" s="195"/>
      <c r="AH22" s="197"/>
      <c r="AI22" s="197"/>
    </row>
    <row r="23" spans="1:35" s="193" customFormat="1" ht="11" customHeight="1">
      <c r="C23" s="194" t="s">
        <v>168</v>
      </c>
      <c r="D23" s="194"/>
      <c r="E23" s="194"/>
      <c r="F23" s="195">
        <f>SUM(F21:F22)</f>
        <v>1347.1489999999999</v>
      </c>
      <c r="G23" s="195">
        <f t="shared" ref="G23:Q23" si="4">SUM(G21:G22)</f>
        <v>1353.4369999999999</v>
      </c>
      <c r="H23" s="195">
        <f t="shared" si="4"/>
        <v>1296.739</v>
      </c>
      <c r="I23" s="195">
        <f t="shared" si="4"/>
        <v>1246.8490000000002</v>
      </c>
      <c r="J23" s="195">
        <f t="shared" si="4"/>
        <v>1215.1209999999999</v>
      </c>
      <c r="K23" s="195">
        <f t="shared" si="4"/>
        <v>1198.9850000000001</v>
      </c>
      <c r="L23" s="195">
        <f t="shared" si="4"/>
        <v>1203.123</v>
      </c>
      <c r="M23" s="195">
        <f t="shared" si="4"/>
        <v>1213.547</v>
      </c>
      <c r="N23" s="195">
        <f t="shared" si="4"/>
        <v>1228.473</v>
      </c>
      <c r="O23" s="195">
        <f t="shared" si="4"/>
        <v>1258.105</v>
      </c>
      <c r="P23" s="195">
        <f t="shared" si="4"/>
        <v>1285.5989999999997</v>
      </c>
      <c r="Q23" s="195">
        <f t="shared" si="4"/>
        <v>1311.953</v>
      </c>
      <c r="V23" s="195"/>
      <c r="W23" s="195"/>
      <c r="X23" s="195"/>
      <c r="Y23" s="195"/>
      <c r="Z23" s="195"/>
      <c r="AA23" s="195"/>
      <c r="AB23" s="195"/>
      <c r="AC23" s="195"/>
      <c r="AD23" s="195"/>
      <c r="AE23" s="195"/>
      <c r="AF23" s="195"/>
      <c r="AH23" s="197"/>
      <c r="AI23" s="197"/>
    </row>
    <row r="24" spans="1:35" ht="11" customHeight="1">
      <c r="B24" s="203" t="s">
        <v>17</v>
      </c>
      <c r="C24" s="204"/>
      <c r="D24" s="204"/>
      <c r="E24" s="187"/>
      <c r="F24" s="21">
        <f>'CBO baseline'!F20</f>
        <v>196.19399999999999</v>
      </c>
      <c r="G24" s="21">
        <f>'CBO baseline'!G20</f>
        <v>221.30199999999999</v>
      </c>
      <c r="H24" s="21">
        <f>'CBO baseline'!H20</f>
        <v>237.762</v>
      </c>
      <c r="I24" s="21">
        <f>'CBO baseline'!I20</f>
        <v>263.14</v>
      </c>
      <c r="J24" s="21">
        <f>'CBO baseline'!J20</f>
        <v>290.762</v>
      </c>
      <c r="K24" s="21">
        <f>'CBO baseline'!K20</f>
        <v>336.37799999999999</v>
      </c>
      <c r="L24" s="21">
        <f>'CBO baseline'!L20</f>
        <v>406.56299999999999</v>
      </c>
      <c r="M24" s="21">
        <f>'CBO baseline'!M20</f>
        <v>483.77600000000001</v>
      </c>
      <c r="N24" s="21">
        <f>'CBO baseline'!N20</f>
        <v>544.83000000000004</v>
      </c>
      <c r="O24" s="21">
        <f>'CBO baseline'!O20</f>
        <v>591.10699999999997</v>
      </c>
      <c r="P24" s="21">
        <f>'CBO baseline'!P20</f>
        <v>631.69100000000003</v>
      </c>
      <c r="Q24" s="21">
        <f>'CBO baseline'!Q20</f>
        <v>663.12900000000002</v>
      </c>
      <c r="V24" s="23"/>
      <c r="W24" s="23"/>
      <c r="X24" s="23"/>
      <c r="Y24" s="23"/>
      <c r="Z24" s="23"/>
      <c r="AA24" s="23"/>
      <c r="AB24" s="23"/>
      <c r="AC24" s="23"/>
      <c r="AD24" s="23"/>
      <c r="AE24" s="23"/>
      <c r="AF24" s="23"/>
      <c r="AH24" s="23"/>
      <c r="AI24" s="23"/>
    </row>
    <row r="25" spans="1:35" s="193" customFormat="1" ht="11" customHeight="1">
      <c r="C25" s="194" t="s">
        <v>219</v>
      </c>
      <c r="E25" s="194"/>
      <c r="F25" s="195"/>
      <c r="G25" s="195">
        <f>-'CBO alternatives'!D48</f>
        <v>0</v>
      </c>
      <c r="H25" s="195">
        <f>-'CBO alternatives'!E48</f>
        <v>0.10097920000000001</v>
      </c>
      <c r="I25" s="195">
        <f>-'CBO alternatives'!F48</f>
        <v>1.0529318000000001</v>
      </c>
      <c r="J25" s="195">
        <f>-'CBO alternatives'!G48</f>
        <v>2.1473919999999995</v>
      </c>
      <c r="K25" s="195">
        <f>-'CBO alternatives'!H48</f>
        <v>3.5740875000000001</v>
      </c>
      <c r="L25" s="195">
        <f>-'CBO alternatives'!I48</f>
        <v>6.7145823999999994</v>
      </c>
      <c r="M25" s="195">
        <f>-'CBO alternatives'!J48</f>
        <v>10.798024600000002</v>
      </c>
      <c r="N25" s="195">
        <f>-'CBO alternatives'!K48</f>
        <v>15.1390086</v>
      </c>
      <c r="O25" s="195">
        <f>-'CBO alternatives'!L48</f>
        <v>20.206425499999998</v>
      </c>
      <c r="P25" s="195">
        <f>-'CBO alternatives'!M48</f>
        <v>26.155767699999998</v>
      </c>
      <c r="Q25" s="195">
        <f>-'CBO alternatives'!N48</f>
        <v>33.077089600000001</v>
      </c>
      <c r="V25" s="196"/>
      <c r="W25" s="196"/>
      <c r="X25" s="196"/>
      <c r="Y25" s="196"/>
      <c r="Z25" s="196"/>
      <c r="AA25" s="196"/>
      <c r="AB25" s="196"/>
      <c r="AC25" s="196"/>
      <c r="AD25" s="196"/>
      <c r="AE25" s="196"/>
      <c r="AF25" s="196"/>
      <c r="AH25" s="196"/>
      <c r="AI25" s="196"/>
    </row>
    <row r="26" spans="1:35" s="193" customFormat="1" ht="11" customHeight="1">
      <c r="C26" s="194" t="s">
        <v>222</v>
      </c>
      <c r="E26" s="194"/>
      <c r="F26" s="195"/>
      <c r="G26" s="195">
        <f>-'CBO alternatives'!D37</f>
        <v>0</v>
      </c>
      <c r="H26" s="195">
        <f>-'CBO alternatives'!E37</f>
        <v>0.13466879999999998</v>
      </c>
      <c r="I26" s="195">
        <f>-'CBO alternatives'!F37</f>
        <v>0.37171619999999994</v>
      </c>
      <c r="J26" s="195">
        <f>-'CBO alternatives'!G37</f>
        <v>0.78278519999999996</v>
      </c>
      <c r="K26" s="195">
        <f>-'CBO alternatives'!H37</f>
        <v>1.4868591</v>
      </c>
      <c r="L26" s="195">
        <f>-'CBO alternatives'!I37</f>
        <v>3.043374</v>
      </c>
      <c r="M26" s="195">
        <f>-'CBO alternatives'!J37</f>
        <v>5.0178922000000004</v>
      </c>
      <c r="N26" s="195">
        <f>-'CBO alternatives'!K37</f>
        <v>7.0703012999999997</v>
      </c>
      <c r="O26" s="195">
        <f>-'CBO alternatives'!L37</f>
        <v>9.2807360999999986</v>
      </c>
      <c r="P26" s="195">
        <f>-'CBO alternatives'!M37</f>
        <v>11.7436367</v>
      </c>
      <c r="Q26" s="195">
        <f>-'CBO alternatives'!N37</f>
        <v>14.4675365</v>
      </c>
      <c r="V26" s="196"/>
      <c r="W26" s="196"/>
      <c r="X26" s="196"/>
      <c r="Y26" s="196"/>
      <c r="Z26" s="196"/>
      <c r="AA26" s="196"/>
      <c r="AB26" s="196"/>
      <c r="AC26" s="196"/>
      <c r="AD26" s="196"/>
      <c r="AE26" s="196"/>
      <c r="AF26" s="196"/>
      <c r="AH26" s="196"/>
      <c r="AI26" s="196"/>
    </row>
    <row r="27" spans="1:35" s="193" customFormat="1" ht="11" customHeight="1">
      <c r="C27" s="194" t="s">
        <v>223</v>
      </c>
      <c r="E27" s="194"/>
      <c r="F27" s="195"/>
      <c r="G27" s="195">
        <f>-'CBO alternatives'!D16</f>
        <v>0</v>
      </c>
      <c r="H27" s="195">
        <f>-'CBO alternatives'!E16</f>
        <v>-0.20544160000000003</v>
      </c>
      <c r="I27" s="195">
        <f>-'CBO alternatives'!F16</f>
        <v>-0.80342450000000021</v>
      </c>
      <c r="J27" s="195">
        <f>-'CBO alternatives'!G16</f>
        <v>-2.1709231999999998</v>
      </c>
      <c r="K27" s="195">
        <f>-'CBO alternatives'!H16</f>
        <v>-4.7757753000000003</v>
      </c>
      <c r="L27" s="195">
        <f>-'CBO alternatives'!I16</f>
        <v>-11.024582000000002</v>
      </c>
      <c r="M27" s="195">
        <f>-'CBO alternatives'!J16</f>
        <v>-19.107471500000003</v>
      </c>
      <c r="N27" s="195">
        <f>-'CBO alternatives'!K16</f>
        <v>-27.4629695</v>
      </c>
      <c r="O27" s="195">
        <f>-'CBO alternatives'!L16</f>
        <v>-36.151132399999995</v>
      </c>
      <c r="P27" s="195">
        <f>-'CBO alternatives'!M16</f>
        <v>-45.315598399999999</v>
      </c>
      <c r="Q27" s="195">
        <f>-'CBO alternatives'!N16</f>
        <v>-54.976326200000003</v>
      </c>
      <c r="V27" s="196"/>
      <c r="W27" s="196"/>
      <c r="X27" s="196"/>
      <c r="Y27" s="196"/>
      <c r="Z27" s="196"/>
      <c r="AA27" s="196"/>
      <c r="AB27" s="196"/>
      <c r="AC27" s="196"/>
      <c r="AD27" s="196"/>
      <c r="AE27" s="196"/>
      <c r="AF27" s="196"/>
      <c r="AH27" s="196"/>
      <c r="AI27" s="196"/>
    </row>
    <row r="28" spans="1:35" s="193" customFormat="1" ht="11" customHeight="1">
      <c r="C28" s="194" t="s">
        <v>169</v>
      </c>
      <c r="D28" s="194"/>
      <c r="E28" s="194"/>
      <c r="F28" s="195">
        <f>SUM(F24:F27)</f>
        <v>196.19399999999999</v>
      </c>
      <c r="G28" s="195">
        <f t="shared" ref="G28:Q28" si="5">SUM(G24:G27)</f>
        <v>221.30199999999999</v>
      </c>
      <c r="H28" s="195">
        <f t="shared" si="5"/>
        <v>237.7922064</v>
      </c>
      <c r="I28" s="195">
        <f t="shared" si="5"/>
        <v>263.76122349999997</v>
      </c>
      <c r="J28" s="195">
        <f t="shared" si="5"/>
        <v>291.521254</v>
      </c>
      <c r="K28" s="195">
        <f t="shared" si="5"/>
        <v>336.66317129999999</v>
      </c>
      <c r="L28" s="195">
        <f t="shared" si="5"/>
        <v>405.29637439999999</v>
      </c>
      <c r="M28" s="195">
        <f t="shared" si="5"/>
        <v>480.48444530000006</v>
      </c>
      <c r="N28" s="195">
        <f t="shared" si="5"/>
        <v>539.57634040000005</v>
      </c>
      <c r="O28" s="195">
        <f t="shared" si="5"/>
        <v>584.44302919999996</v>
      </c>
      <c r="P28" s="195">
        <f t="shared" si="5"/>
        <v>624.27480600000001</v>
      </c>
      <c r="Q28" s="195">
        <f t="shared" si="5"/>
        <v>655.69729990000008</v>
      </c>
      <c r="V28" s="196"/>
      <c r="W28" s="196"/>
      <c r="X28" s="196"/>
      <c r="Y28" s="196"/>
      <c r="Z28" s="196"/>
      <c r="AA28" s="196"/>
      <c r="AB28" s="196"/>
      <c r="AC28" s="196"/>
      <c r="AD28" s="196"/>
      <c r="AE28" s="196"/>
      <c r="AF28" s="196"/>
      <c r="AH28" s="196"/>
      <c r="AI28" s="196"/>
    </row>
    <row r="29" spans="1:35" s="5" customFormat="1" ht="11" customHeight="1">
      <c r="F29" s="24" t="s">
        <v>9</v>
      </c>
      <c r="G29" s="24" t="s">
        <v>9</v>
      </c>
      <c r="H29" s="24" t="s">
        <v>9</v>
      </c>
      <c r="I29" s="24" t="s">
        <v>9</v>
      </c>
      <c r="J29" s="24" t="s">
        <v>9</v>
      </c>
      <c r="K29" s="24" t="s">
        <v>9</v>
      </c>
      <c r="L29" s="24" t="s">
        <v>9</v>
      </c>
      <c r="M29" s="24" t="s">
        <v>9</v>
      </c>
      <c r="N29" s="24" t="s">
        <v>9</v>
      </c>
      <c r="O29" s="24" t="s">
        <v>9</v>
      </c>
      <c r="P29" s="24" t="s">
        <v>9</v>
      </c>
      <c r="Q29" s="24" t="s">
        <v>9</v>
      </c>
      <c r="V29" s="25"/>
      <c r="W29" s="25"/>
      <c r="X29" s="25"/>
      <c r="Y29" s="25"/>
      <c r="Z29" s="25"/>
      <c r="AA29" s="25"/>
      <c r="AB29" s="25"/>
      <c r="AC29" s="25"/>
      <c r="AD29" s="25"/>
      <c r="AE29" s="25"/>
      <c r="AF29" s="25"/>
    </row>
    <row r="30" spans="1:35" ht="11" customHeight="1">
      <c r="C30" s="203" t="s">
        <v>18</v>
      </c>
      <c r="D30" s="204"/>
      <c r="E30" s="187"/>
      <c r="F30" s="21">
        <f>SUM(F20,F23,F28)</f>
        <v>3456.2429999999999</v>
      </c>
      <c r="G30" s="21">
        <f t="shared" ref="G30:Q30" si="6">SUM(G20,G23,G28)</f>
        <v>3597.3969999999995</v>
      </c>
      <c r="H30" s="21">
        <f t="shared" si="6"/>
        <v>3602.3072063999998</v>
      </c>
      <c r="I30" s="21">
        <f t="shared" si="6"/>
        <v>3658.8572235000001</v>
      </c>
      <c r="J30" s="21">
        <f t="shared" si="6"/>
        <v>3740.8612540000004</v>
      </c>
      <c r="K30" s="21">
        <f t="shared" si="6"/>
        <v>3901.5631713000002</v>
      </c>
      <c r="L30" s="21">
        <f t="shared" si="6"/>
        <v>4147.8753744000005</v>
      </c>
      <c r="M30" s="21">
        <f t="shared" si="6"/>
        <v>4341.2074452999996</v>
      </c>
      <c r="N30" s="21">
        <f t="shared" si="6"/>
        <v>4522.4663404000003</v>
      </c>
      <c r="O30" s="21">
        <f t="shared" si="6"/>
        <v>4798.1300291999996</v>
      </c>
      <c r="P30" s="21">
        <f t="shared" si="6"/>
        <v>5046.3068059999996</v>
      </c>
      <c r="Q30" s="21">
        <f t="shared" si="6"/>
        <v>5294.7802999000005</v>
      </c>
      <c r="V30" s="21"/>
      <c r="W30" s="21"/>
      <c r="X30" s="21"/>
      <c r="Y30" s="21"/>
      <c r="Z30" s="21"/>
      <c r="AA30" s="21"/>
      <c r="AB30" s="21"/>
      <c r="AC30" s="21"/>
      <c r="AD30" s="21"/>
      <c r="AE30" s="21"/>
      <c r="AF30" s="21"/>
      <c r="AH30" s="21"/>
      <c r="AI30" s="21"/>
    </row>
    <row r="31" spans="1:35" ht="11" customHeight="1">
      <c r="F31" s="21"/>
      <c r="G31" s="21"/>
      <c r="H31" s="21"/>
      <c r="I31" s="21"/>
      <c r="J31" s="21"/>
      <c r="K31" s="21"/>
      <c r="L31" s="21"/>
      <c r="M31" s="21"/>
      <c r="N31" s="21"/>
      <c r="O31" s="21"/>
      <c r="P31" s="21"/>
      <c r="Q31" s="21"/>
      <c r="V31" s="21"/>
      <c r="W31" s="21"/>
      <c r="X31" s="21"/>
      <c r="Y31" s="21"/>
      <c r="Z31" s="21"/>
      <c r="AA31" s="21"/>
      <c r="AB31" s="21"/>
      <c r="AC31" s="21"/>
      <c r="AD31" s="21"/>
      <c r="AE31" s="21"/>
      <c r="AF31" s="21"/>
    </row>
    <row r="32" spans="1:35" ht="11" customHeight="1">
      <c r="A32" s="205" t="s">
        <v>207</v>
      </c>
      <c r="B32" s="206"/>
      <c r="C32" s="206"/>
      <c r="D32" s="206"/>
      <c r="E32" s="189"/>
      <c r="F32" s="21">
        <f>F7 - F30</f>
        <v>-1293.5188909597787</v>
      </c>
      <c r="G32" s="21">
        <f t="shared" ref="G32:Q32" si="7">G7 - G30</f>
        <v>-1283.5618601840119</v>
      </c>
      <c r="H32" s="21">
        <f t="shared" si="7"/>
        <v>-975.94312500871501</v>
      </c>
      <c r="I32" s="21">
        <f t="shared" si="7"/>
        <v>-682.26521979887366</v>
      </c>
      <c r="J32" s="21">
        <f t="shared" si="7"/>
        <v>-357.16983342023696</v>
      </c>
      <c r="K32" s="21">
        <f t="shared" si="7"/>
        <v>-281.72653084296553</v>
      </c>
      <c r="L32" s="21">
        <f t="shared" si="7"/>
        <v>-354.39064106648902</v>
      </c>
      <c r="M32" s="21">
        <f t="shared" si="7"/>
        <v>-316.28289488713426</v>
      </c>
      <c r="N32" s="21">
        <f t="shared" si="7"/>
        <v>-310.78918487962164</v>
      </c>
      <c r="O32" s="21">
        <f t="shared" si="7"/>
        <v>-378.10681875531645</v>
      </c>
      <c r="P32" s="21">
        <f t="shared" si="7"/>
        <v>-419.24145116104501</v>
      </c>
      <c r="Q32" s="21">
        <f t="shared" si="7"/>
        <v>-446.89924621836599</v>
      </c>
      <c r="V32" s="21"/>
      <c r="W32" s="21"/>
      <c r="X32" s="21"/>
      <c r="Y32" s="21"/>
      <c r="Z32" s="21"/>
      <c r="AA32" s="21"/>
      <c r="AB32" s="21"/>
      <c r="AC32" s="21"/>
      <c r="AD32" s="21"/>
      <c r="AE32" s="21"/>
      <c r="AF32" s="21"/>
      <c r="AH32" s="22"/>
      <c r="AI32" s="22"/>
    </row>
    <row r="33" spans="1:35" ht="11" customHeight="1">
      <c r="F33" s="21"/>
      <c r="G33" s="21"/>
      <c r="H33" s="21"/>
      <c r="I33" s="21"/>
      <c r="J33" s="21"/>
      <c r="K33" s="21"/>
      <c r="L33" s="21"/>
      <c r="M33" s="21"/>
      <c r="N33" s="21"/>
      <c r="O33" s="21"/>
      <c r="P33" s="21"/>
      <c r="Q33" s="21"/>
      <c r="V33" s="21"/>
      <c r="W33" s="21"/>
      <c r="X33" s="21"/>
      <c r="Y33" s="21"/>
      <c r="Z33" s="21"/>
      <c r="AA33" s="21"/>
      <c r="AB33" s="21"/>
      <c r="AC33" s="21"/>
      <c r="AD33" s="21"/>
      <c r="AE33" s="21"/>
      <c r="AF33" s="21"/>
      <c r="AH33" s="22"/>
      <c r="AI33" s="22"/>
    </row>
    <row r="34" spans="1:35" ht="11" customHeight="1">
      <c r="A34" s="186" t="s">
        <v>208</v>
      </c>
      <c r="F34" s="21"/>
      <c r="G34" s="21"/>
      <c r="H34" s="21"/>
      <c r="I34" s="21"/>
      <c r="J34" s="21"/>
      <c r="K34" s="21"/>
      <c r="L34" s="21"/>
      <c r="M34" s="21"/>
      <c r="N34" s="21"/>
      <c r="O34" s="21"/>
      <c r="P34" s="21"/>
      <c r="Q34" s="21"/>
      <c r="V34" s="21"/>
      <c r="W34" s="21"/>
      <c r="X34" s="21"/>
      <c r="Y34" s="21"/>
      <c r="Z34" s="21"/>
      <c r="AA34" s="21"/>
      <c r="AB34" s="21"/>
      <c r="AC34" s="21"/>
      <c r="AD34" s="21"/>
      <c r="AE34" s="21"/>
      <c r="AF34" s="21"/>
      <c r="AH34" s="22"/>
      <c r="AI34" s="22"/>
    </row>
    <row r="35" spans="1:35" ht="11" customHeight="1">
      <c r="B35" s="190" t="s">
        <v>23</v>
      </c>
      <c r="C35" s="190"/>
      <c r="D35" s="190"/>
      <c r="E35" s="190"/>
      <c r="F35" s="21">
        <v>0</v>
      </c>
      <c r="G35" s="21">
        <v>0</v>
      </c>
      <c r="H35" s="21">
        <v>0</v>
      </c>
      <c r="I35" s="21">
        <v>111.4434</v>
      </c>
      <c r="J35" s="21">
        <v>111.4434</v>
      </c>
      <c r="K35" s="21">
        <v>111.4434</v>
      </c>
      <c r="L35" s="21">
        <v>111.4434</v>
      </c>
      <c r="M35" s="21">
        <v>111.4434</v>
      </c>
      <c r="N35" s="21">
        <v>111.4434</v>
      </c>
      <c r="O35" s="21">
        <v>111.4434</v>
      </c>
      <c r="P35" s="21">
        <v>111.4434</v>
      </c>
      <c r="Q35" s="21">
        <v>111.4434</v>
      </c>
      <c r="V35" s="28"/>
      <c r="W35" s="28"/>
      <c r="X35" s="28"/>
      <c r="Y35" s="28"/>
      <c r="Z35" s="28"/>
      <c r="AA35" s="28"/>
      <c r="AB35" s="28"/>
      <c r="AC35" s="28"/>
      <c r="AD35" s="28"/>
      <c r="AE35" s="28"/>
      <c r="AF35" s="28"/>
      <c r="AH35" s="28"/>
      <c r="AI35" s="28"/>
    </row>
    <row r="36" spans="1:35" ht="11" customHeight="1">
      <c r="B36" s="190" t="s">
        <v>24</v>
      </c>
      <c r="C36" s="190"/>
      <c r="D36" s="190"/>
      <c r="E36" s="190"/>
      <c r="F36" s="21">
        <v>0</v>
      </c>
      <c r="G36" s="21">
        <v>0</v>
      </c>
      <c r="H36" s="21">
        <v>0</v>
      </c>
      <c r="I36" s="21">
        <v>1.1032896599999999</v>
      </c>
      <c r="J36" s="21">
        <v>3.1315595399999996</v>
      </c>
      <c r="K36" s="21">
        <v>6.1739643600000003</v>
      </c>
      <c r="L36" s="21">
        <v>12.49280514</v>
      </c>
      <c r="M36" s="21">
        <v>20.070956340000002</v>
      </c>
      <c r="N36" s="21">
        <v>27.281344319999999</v>
      </c>
      <c r="O36" s="21">
        <v>34.614320040000003</v>
      </c>
      <c r="P36" s="21">
        <v>42.170182560000001</v>
      </c>
      <c r="Q36" s="21">
        <v>49.971220559999999</v>
      </c>
      <c r="V36" s="28"/>
      <c r="W36" s="28"/>
      <c r="X36" s="28"/>
      <c r="Y36" s="28"/>
      <c r="Z36" s="28"/>
      <c r="AA36" s="28"/>
      <c r="AB36" s="28"/>
      <c r="AC36" s="28"/>
      <c r="AD36" s="28"/>
      <c r="AE36" s="28"/>
      <c r="AF36" s="28"/>
      <c r="AH36" s="28"/>
      <c r="AI36" s="28"/>
    </row>
    <row r="37" spans="1:35" ht="11" customHeight="1">
      <c r="B37" s="190"/>
      <c r="C37" s="190"/>
      <c r="D37" s="190"/>
      <c r="E37" s="190"/>
      <c r="F37" s="24" t="s">
        <v>25</v>
      </c>
      <c r="G37" s="24" t="s">
        <v>25</v>
      </c>
      <c r="H37" s="24" t="s">
        <v>25</v>
      </c>
      <c r="I37" s="24" t="s">
        <v>26</v>
      </c>
      <c r="J37" s="24" t="s">
        <v>26</v>
      </c>
      <c r="K37" s="24" t="s">
        <v>26</v>
      </c>
      <c r="L37" s="24" t="s">
        <v>26</v>
      </c>
      <c r="M37" s="24" t="s">
        <v>26</v>
      </c>
      <c r="N37" s="24" t="s">
        <v>26</v>
      </c>
      <c r="O37" s="24" t="s">
        <v>26</v>
      </c>
      <c r="P37" s="24" t="s">
        <v>26</v>
      </c>
      <c r="Q37" s="24" t="s">
        <v>26</v>
      </c>
      <c r="V37" s="28"/>
      <c r="W37" s="28"/>
      <c r="X37" s="28"/>
      <c r="Y37" s="28"/>
      <c r="Z37" s="28"/>
      <c r="AA37" s="28"/>
      <c r="AB37" s="28"/>
      <c r="AC37" s="28"/>
      <c r="AD37" s="28"/>
      <c r="AE37" s="28"/>
      <c r="AF37" s="28"/>
      <c r="AH37" s="28"/>
      <c r="AI37" s="28"/>
    </row>
    <row r="38" spans="1:35" ht="11" customHeight="1">
      <c r="C38" s="186" t="s">
        <v>28</v>
      </c>
      <c r="F38" s="21">
        <f>SUM(F35:F36)</f>
        <v>0</v>
      </c>
      <c r="G38" s="21">
        <f t="shared" ref="G38:Q38" si="8">SUM(G35:G36)</f>
        <v>0</v>
      </c>
      <c r="H38" s="21">
        <f t="shared" si="8"/>
        <v>0</v>
      </c>
      <c r="I38" s="21">
        <f t="shared" si="8"/>
        <v>112.54668966</v>
      </c>
      <c r="J38" s="21">
        <f t="shared" si="8"/>
        <v>114.57495953999999</v>
      </c>
      <c r="K38" s="21">
        <f t="shared" si="8"/>
        <v>117.61736436</v>
      </c>
      <c r="L38" s="21">
        <f t="shared" si="8"/>
        <v>123.93620514</v>
      </c>
      <c r="M38" s="21">
        <f t="shared" si="8"/>
        <v>131.51435634000001</v>
      </c>
      <c r="N38" s="21">
        <f t="shared" si="8"/>
        <v>138.72474431999999</v>
      </c>
      <c r="O38" s="21">
        <f t="shared" si="8"/>
        <v>146.05772003999999</v>
      </c>
      <c r="P38" s="21">
        <f t="shared" si="8"/>
        <v>153.61358256</v>
      </c>
      <c r="Q38" s="21">
        <f t="shared" si="8"/>
        <v>161.41462056</v>
      </c>
      <c r="V38" s="21"/>
      <c r="W38" s="21"/>
      <c r="X38" s="21"/>
      <c r="Y38" s="21"/>
      <c r="Z38" s="21"/>
      <c r="AA38" s="21"/>
      <c r="AB38" s="21"/>
      <c r="AC38" s="21"/>
      <c r="AD38" s="21"/>
      <c r="AE38" s="21"/>
      <c r="AF38" s="21"/>
      <c r="AH38" s="22"/>
      <c r="AI38" s="22"/>
    </row>
    <row r="39" spans="1:35" ht="11" customHeight="1">
      <c r="F39" s="21"/>
      <c r="G39" s="21"/>
      <c r="H39" s="21"/>
      <c r="I39" s="21"/>
      <c r="J39" s="21"/>
      <c r="K39" s="21"/>
      <c r="L39" s="21"/>
      <c r="M39" s="21"/>
      <c r="N39" s="21"/>
      <c r="O39" s="21"/>
      <c r="P39" s="21"/>
      <c r="Q39" s="21"/>
      <c r="V39" s="21"/>
      <c r="W39" s="21"/>
      <c r="X39" s="21"/>
      <c r="Y39" s="21"/>
      <c r="Z39" s="21"/>
      <c r="AA39" s="21"/>
      <c r="AB39" s="21"/>
      <c r="AC39" s="21"/>
      <c r="AD39" s="21"/>
      <c r="AE39" s="21"/>
      <c r="AF39" s="21"/>
      <c r="AH39" s="22"/>
      <c r="AI39" s="22"/>
    </row>
    <row r="40" spans="1:35" ht="11" customHeight="1">
      <c r="A40" s="186" t="s">
        <v>210</v>
      </c>
      <c r="F40" s="21">
        <f t="shared" ref="F40:Q40" si="9">SUM(F32,F38)</f>
        <v>-1293.5188909597787</v>
      </c>
      <c r="G40" s="21">
        <f t="shared" si="9"/>
        <v>-1283.5618601840119</v>
      </c>
      <c r="H40" s="21">
        <f t="shared" si="9"/>
        <v>-975.94312500871501</v>
      </c>
      <c r="I40" s="21">
        <f t="shared" si="9"/>
        <v>-569.71853013887369</v>
      </c>
      <c r="J40" s="21">
        <f t="shared" si="9"/>
        <v>-242.59487388023695</v>
      </c>
      <c r="K40" s="21">
        <f t="shared" si="9"/>
        <v>-164.10916648296552</v>
      </c>
      <c r="L40" s="21">
        <f t="shared" si="9"/>
        <v>-230.45443592648903</v>
      </c>
      <c r="M40" s="21">
        <f t="shared" si="9"/>
        <v>-184.76853854713426</v>
      </c>
      <c r="N40" s="21">
        <f t="shared" si="9"/>
        <v>-172.06444055962166</v>
      </c>
      <c r="O40" s="21">
        <f t="shared" si="9"/>
        <v>-232.04909871531646</v>
      </c>
      <c r="P40" s="21">
        <f t="shared" si="9"/>
        <v>-265.62786860104501</v>
      </c>
      <c r="Q40" s="21">
        <f t="shared" si="9"/>
        <v>-285.48462565836599</v>
      </c>
      <c r="V40" s="21"/>
      <c r="W40" s="21"/>
      <c r="X40" s="21"/>
      <c r="Y40" s="21"/>
      <c r="Z40" s="21"/>
      <c r="AA40" s="21"/>
      <c r="AB40" s="21"/>
      <c r="AC40" s="21"/>
      <c r="AD40" s="21"/>
      <c r="AE40" s="21"/>
      <c r="AF40" s="21"/>
      <c r="AH40" s="22"/>
      <c r="AI40" s="22"/>
    </row>
    <row r="41" spans="1:35" ht="11" customHeight="1">
      <c r="A41" s="186" t="s">
        <v>205</v>
      </c>
      <c r="F41" s="21">
        <f t="shared" ref="F41:Q41" si="10">F40 + F42</f>
        <v>-1097.3248909597787</v>
      </c>
      <c r="G41" s="21">
        <f t="shared" si="10"/>
        <v>-1062.259860184012</v>
      </c>
      <c r="H41" s="21">
        <f t="shared" si="10"/>
        <v>-738.18112500871507</v>
      </c>
      <c r="I41" s="21">
        <f t="shared" si="10"/>
        <v>-307.68181979887368</v>
      </c>
      <c r="J41" s="21">
        <f t="shared" si="10"/>
        <v>45.035566579763042</v>
      </c>
      <c r="K41" s="21">
        <f t="shared" si="10"/>
        <v>166.09486915703445</v>
      </c>
      <c r="L41" s="21">
        <f t="shared" si="10"/>
        <v>163.61575893351099</v>
      </c>
      <c r="M41" s="21">
        <f t="shared" si="10"/>
        <v>278.93650511286575</v>
      </c>
      <c r="N41" s="21">
        <f t="shared" si="10"/>
        <v>345.48421512037839</v>
      </c>
      <c r="O41" s="21">
        <f t="shared" si="10"/>
        <v>324.44358124468346</v>
      </c>
      <c r="P41" s="21">
        <f t="shared" si="10"/>
        <v>323.89294883895496</v>
      </c>
      <c r="Q41" s="21">
        <f t="shared" si="10"/>
        <v>327.67315378163403</v>
      </c>
      <c r="V41" s="21"/>
      <c r="W41" s="21"/>
      <c r="X41" s="21"/>
      <c r="Y41" s="21"/>
      <c r="Z41" s="21"/>
      <c r="AA41" s="21"/>
      <c r="AB41" s="21"/>
      <c r="AC41" s="21"/>
      <c r="AD41" s="21"/>
      <c r="AE41" s="21"/>
      <c r="AF41" s="21"/>
      <c r="AH41" s="22"/>
      <c r="AI41" s="22"/>
    </row>
    <row r="42" spans="1:35" ht="11" customHeight="1">
      <c r="A42" s="186" t="s">
        <v>206</v>
      </c>
      <c r="F42" s="21">
        <f t="shared" ref="F42:Q42" si="11">F24 - F36</f>
        <v>196.19399999999999</v>
      </c>
      <c r="G42" s="21">
        <f t="shared" si="11"/>
        <v>221.30199999999999</v>
      </c>
      <c r="H42" s="21">
        <f t="shared" si="11"/>
        <v>237.762</v>
      </c>
      <c r="I42" s="21">
        <f t="shared" si="11"/>
        <v>262.03671034000001</v>
      </c>
      <c r="J42" s="21">
        <f t="shared" si="11"/>
        <v>287.63044045999999</v>
      </c>
      <c r="K42" s="21">
        <f t="shared" si="11"/>
        <v>330.20403563999997</v>
      </c>
      <c r="L42" s="21">
        <f t="shared" si="11"/>
        <v>394.07019486000002</v>
      </c>
      <c r="M42" s="21">
        <f t="shared" si="11"/>
        <v>463.70504366</v>
      </c>
      <c r="N42" s="21">
        <f t="shared" si="11"/>
        <v>517.54865568000002</v>
      </c>
      <c r="O42" s="21">
        <f t="shared" si="11"/>
        <v>556.49267995999992</v>
      </c>
      <c r="P42" s="21">
        <f t="shared" si="11"/>
        <v>589.52081743999997</v>
      </c>
      <c r="Q42" s="21">
        <f t="shared" si="11"/>
        <v>613.15777944000001</v>
      </c>
      <c r="V42" s="21"/>
      <c r="W42" s="21"/>
      <c r="X42" s="21"/>
      <c r="Y42" s="21"/>
      <c r="Z42" s="21"/>
      <c r="AA42" s="21"/>
      <c r="AB42" s="21"/>
      <c r="AC42" s="21"/>
      <c r="AD42" s="21"/>
      <c r="AE42" s="21"/>
      <c r="AF42" s="21"/>
      <c r="AH42" s="22"/>
      <c r="AI42" s="22"/>
    </row>
    <row r="43" spans="1:35" ht="11" customHeight="1">
      <c r="F43" s="21"/>
      <c r="G43" s="21"/>
      <c r="H43" s="21"/>
      <c r="I43" s="21"/>
      <c r="J43" s="21"/>
      <c r="K43" s="21"/>
      <c r="L43" s="21"/>
      <c r="M43" s="21"/>
      <c r="N43" s="21"/>
      <c r="O43" s="21"/>
      <c r="P43" s="21"/>
      <c r="Q43" s="21"/>
      <c r="V43" s="21"/>
      <c r="W43" s="21"/>
      <c r="X43" s="21"/>
      <c r="Y43" s="21"/>
      <c r="Z43" s="21"/>
      <c r="AA43" s="21"/>
      <c r="AB43" s="21"/>
      <c r="AC43" s="21"/>
      <c r="AD43" s="21"/>
      <c r="AE43" s="21"/>
      <c r="AF43" s="21"/>
      <c r="AH43" s="22"/>
      <c r="AI43" s="22"/>
    </row>
    <row r="44" spans="1:35" s="21" customFormat="1" ht="11" customHeight="1">
      <c r="A44" s="21" t="s">
        <v>211</v>
      </c>
      <c r="E44" s="21" t="s">
        <v>120</v>
      </c>
      <c r="G44" s="21">
        <v>-138.38999999999999</v>
      </c>
      <c r="H44" s="21">
        <v>15.598903999999997</v>
      </c>
      <c r="I44" s="21">
        <v>109.97229473599999</v>
      </c>
      <c r="J44" s="21">
        <v>109.60915475702402</v>
      </c>
      <c r="K44" s="21">
        <v>109.99746601876284</v>
      </c>
      <c r="L44" s="21">
        <v>98.613209863400755</v>
      </c>
      <c r="M44" s="21">
        <v>98.763366998756368</v>
      </c>
      <c r="N44" s="21">
        <v>93.540917476714085</v>
      </c>
      <c r="O44" s="21">
        <v>88.17084067092236</v>
      </c>
      <c r="P44" s="21">
        <v>83.895115253733735</v>
      </c>
      <c r="Q44" s="21">
        <v>81.741363252646948</v>
      </c>
    </row>
    <row r="45" spans="1:35" ht="11" customHeight="1">
      <c r="F45" s="21"/>
      <c r="G45" s="21"/>
      <c r="H45" s="21"/>
      <c r="I45" s="21"/>
      <c r="J45" s="21"/>
      <c r="K45" s="21"/>
      <c r="L45" s="21"/>
      <c r="M45" s="21"/>
      <c r="N45" s="21"/>
      <c r="O45" s="21"/>
      <c r="P45" s="21"/>
      <c r="Q45" s="21"/>
      <c r="V45" s="21"/>
      <c r="W45" s="21"/>
      <c r="X45" s="21"/>
      <c r="Y45" s="21"/>
      <c r="Z45" s="21"/>
      <c r="AA45" s="21"/>
      <c r="AB45" s="21"/>
      <c r="AC45" s="21"/>
      <c r="AD45" s="21"/>
      <c r="AE45" s="21"/>
      <c r="AF45" s="21"/>
      <c r="AH45" s="22"/>
      <c r="AI45" s="22"/>
    </row>
    <row r="46" spans="1:35" ht="11" customHeight="1">
      <c r="A46" s="186" t="s">
        <v>209</v>
      </c>
      <c r="F46" s="21">
        <f>'CBO baseline'!F41</f>
        <v>9018.9410000000007</v>
      </c>
      <c r="G46" s="21">
        <f t="shared" ref="G46:Q46" si="12">F46 - G40 + G44</f>
        <v>10164.112860184014</v>
      </c>
      <c r="H46" s="21">
        <f t="shared" si="12"/>
        <v>11155.654889192729</v>
      </c>
      <c r="I46" s="21">
        <f t="shared" si="12"/>
        <v>11835.345714067604</v>
      </c>
      <c r="J46" s="21">
        <f t="shared" si="12"/>
        <v>12187.549742704863</v>
      </c>
      <c r="K46" s="21">
        <f t="shared" si="12"/>
        <v>12461.656375206592</v>
      </c>
      <c r="L46" s="21">
        <f t="shared" si="12"/>
        <v>12790.724020996482</v>
      </c>
      <c r="M46" s="21">
        <f t="shared" si="12"/>
        <v>13074.255926542373</v>
      </c>
      <c r="N46" s="21">
        <f t="shared" si="12"/>
        <v>13339.861284578708</v>
      </c>
      <c r="O46" s="21">
        <f t="shared" si="12"/>
        <v>13660.081223964948</v>
      </c>
      <c r="P46" s="21">
        <f t="shared" si="12"/>
        <v>14009.604207819726</v>
      </c>
      <c r="Q46" s="21">
        <f t="shared" si="12"/>
        <v>14376.83019673074</v>
      </c>
      <c r="V46" s="21"/>
      <c r="W46" s="21"/>
      <c r="X46" s="21"/>
      <c r="Y46" s="21"/>
      <c r="Z46" s="21"/>
      <c r="AA46" s="21"/>
      <c r="AB46" s="21"/>
      <c r="AC46" s="21"/>
      <c r="AD46" s="21"/>
      <c r="AE46" s="21"/>
      <c r="AF46" s="21"/>
    </row>
    <row r="47" spans="1:35" ht="11" customHeight="1">
      <c r="A47" s="3"/>
      <c r="B47" s="3"/>
      <c r="C47" s="3"/>
      <c r="D47" s="3"/>
      <c r="E47" s="3"/>
      <c r="F47" s="30"/>
      <c r="G47" s="30"/>
      <c r="H47" s="30"/>
      <c r="I47" s="30"/>
      <c r="J47" s="30"/>
      <c r="K47" s="30"/>
      <c r="L47" s="30"/>
      <c r="M47" s="30"/>
      <c r="N47" s="30"/>
      <c r="O47" s="30"/>
      <c r="P47" s="30"/>
      <c r="Q47" s="30"/>
      <c r="R47" s="31"/>
      <c r="V47" s="32"/>
      <c r="W47" s="32"/>
      <c r="X47" s="32"/>
      <c r="Y47" s="32"/>
      <c r="Z47" s="32"/>
      <c r="AA47" s="32"/>
      <c r="AB47" s="32"/>
      <c r="AC47" s="32"/>
      <c r="AD47" s="32"/>
      <c r="AE47" s="32"/>
      <c r="AF47" s="32"/>
      <c r="AH47" s="32"/>
      <c r="AI47" s="32"/>
    </row>
    <row r="48" spans="1:35" ht="11" customHeight="1">
      <c r="A48" s="2" t="s">
        <v>212</v>
      </c>
      <c r="B48" s="3"/>
      <c r="C48" s="3"/>
      <c r="D48" s="3"/>
      <c r="E48" s="3"/>
      <c r="F48" s="30"/>
      <c r="G48" s="30"/>
      <c r="H48" s="30"/>
      <c r="I48" s="30"/>
      <c r="J48" s="30"/>
      <c r="K48" s="30"/>
      <c r="L48" s="30"/>
      <c r="M48" s="30"/>
      <c r="N48" s="30"/>
      <c r="O48" s="30"/>
      <c r="P48" s="30"/>
      <c r="Q48" s="30"/>
      <c r="R48" s="31"/>
      <c r="V48" s="32"/>
      <c r="W48" s="32"/>
      <c r="X48" s="32"/>
      <c r="Y48" s="32"/>
      <c r="Z48" s="32"/>
      <c r="AA48" s="32"/>
      <c r="AB48" s="32"/>
      <c r="AC48" s="32"/>
      <c r="AD48" s="32"/>
      <c r="AE48" s="32"/>
      <c r="AF48" s="32"/>
      <c r="AH48" s="32"/>
      <c r="AI48" s="32"/>
    </row>
    <row r="49" spans="1:81" ht="11" customHeight="1">
      <c r="A49" s="2"/>
      <c r="B49" s="3"/>
      <c r="C49" s="3"/>
      <c r="D49" s="3"/>
      <c r="E49" s="3"/>
      <c r="F49" s="30"/>
      <c r="G49" s="30"/>
      <c r="H49" s="30"/>
      <c r="I49" s="30"/>
      <c r="J49" s="30"/>
      <c r="K49" s="30"/>
      <c r="L49" s="30"/>
      <c r="M49" s="30"/>
      <c r="N49" s="30"/>
      <c r="O49" s="30"/>
      <c r="P49" s="30"/>
      <c r="Q49" s="30"/>
      <c r="R49" s="31"/>
      <c r="V49" s="32"/>
      <c r="W49" s="32"/>
      <c r="X49" s="32"/>
      <c r="Y49" s="32"/>
      <c r="Z49" s="32"/>
      <c r="AA49" s="32"/>
      <c r="AB49" s="32"/>
      <c r="AC49" s="32"/>
      <c r="AD49" s="32"/>
      <c r="AE49" s="32"/>
      <c r="AF49" s="32"/>
      <c r="AH49" s="32"/>
      <c r="AI49" s="32"/>
    </row>
    <row r="50" spans="1:81" ht="11" customHeight="1">
      <c r="A50" s="203" t="s">
        <v>213</v>
      </c>
      <c r="B50" s="204"/>
      <c r="C50" s="204"/>
      <c r="D50" s="204"/>
      <c r="E50" s="187"/>
      <c r="F50" s="21">
        <f>'CBO baseline'!F89</f>
        <v>14511.874999999998</v>
      </c>
      <c r="G50" s="21">
        <f>'CBO baseline'!G89</f>
        <v>15095.075101749999</v>
      </c>
      <c r="H50" s="21">
        <f>'CBO baseline'!H89</f>
        <v>15663.454786999999</v>
      </c>
      <c r="I50" s="21">
        <f>'CBO baseline'!I89</f>
        <v>16181.564454249999</v>
      </c>
      <c r="J50" s="21">
        <f>'CBO baseline'!J89</f>
        <v>16974.233797749999</v>
      </c>
      <c r="K50" s="21">
        <f>'CBO baseline'!K89</f>
        <v>18132.44513625</v>
      </c>
      <c r="L50" s="21">
        <f>'CBO baseline'!L89</f>
        <v>19109.848470500001</v>
      </c>
      <c r="M50" s="21">
        <f>'CBO baseline'!M89</f>
        <v>20027.825101750001</v>
      </c>
      <c r="N50" s="21">
        <f>'CBO baseline'!N89</f>
        <v>20947.592409500001</v>
      </c>
      <c r="O50" s="21">
        <f>'CBO baseline'!O89</f>
        <v>21901.006790249998</v>
      </c>
      <c r="P50" s="21">
        <f>'CBO baseline'!P89</f>
        <v>22856.220519750001</v>
      </c>
      <c r="Q50" s="21">
        <f>'CBO baseline'!Q89</f>
        <v>23829.882541250001</v>
      </c>
      <c r="V50" s="28"/>
      <c r="W50" s="28"/>
      <c r="X50" s="28"/>
      <c r="Y50" s="28"/>
      <c r="Z50" s="28"/>
      <c r="AA50" s="28"/>
      <c r="AB50" s="28"/>
      <c r="AC50" s="28"/>
      <c r="AD50" s="28"/>
      <c r="AE50" s="28"/>
      <c r="AF50" s="28"/>
      <c r="AH50" s="28"/>
      <c r="AI50" s="28"/>
    </row>
    <row r="51" spans="1:81" ht="11" customHeight="1">
      <c r="B51" s="187"/>
      <c r="C51" s="187"/>
      <c r="D51" s="187"/>
      <c r="E51" s="187"/>
      <c r="F51" s="21"/>
      <c r="G51" s="21"/>
      <c r="H51" s="21"/>
      <c r="I51" s="21"/>
      <c r="J51" s="21"/>
      <c r="K51" s="21"/>
      <c r="L51" s="21"/>
      <c r="M51" s="21"/>
      <c r="N51" s="21"/>
      <c r="O51" s="21"/>
      <c r="P51" s="21"/>
      <c r="Q51" s="21"/>
      <c r="V51" s="28"/>
      <c r="W51" s="28"/>
      <c r="X51" s="28"/>
      <c r="Y51" s="28"/>
      <c r="Z51" s="28"/>
      <c r="AA51" s="28"/>
      <c r="AB51" s="28"/>
      <c r="AC51" s="28"/>
      <c r="AD51" s="28"/>
      <c r="AE51" s="28"/>
      <c r="AF51" s="28"/>
      <c r="AH51" s="28"/>
      <c r="AI51" s="28"/>
    </row>
    <row r="52" spans="1:81" ht="11" customHeight="1">
      <c r="A52" s="203" t="s">
        <v>4</v>
      </c>
      <c r="B52" s="204"/>
      <c r="C52" s="204"/>
      <c r="D52" s="204"/>
      <c r="E52" s="187"/>
      <c r="V52" s="35"/>
      <c r="W52" s="35"/>
      <c r="X52" s="35"/>
      <c r="Y52" s="35"/>
      <c r="Z52" s="35"/>
      <c r="AA52" s="35"/>
      <c r="AB52" s="35"/>
      <c r="AC52" s="35"/>
      <c r="AD52" s="35"/>
      <c r="AE52" s="35"/>
      <c r="AF52" s="35"/>
      <c r="AH52" s="35"/>
      <c r="AI52" s="35"/>
    </row>
    <row r="53" spans="1:81" ht="11" customHeight="1">
      <c r="C53" s="203" t="s">
        <v>11</v>
      </c>
      <c r="D53" s="204"/>
      <c r="E53" s="187"/>
      <c r="F53" s="36">
        <f>100 * F7/F$50</f>
        <v>14.903133530575627</v>
      </c>
      <c r="G53" s="36">
        <f t="shared" ref="G53:Q53" si="13">100 * G7/G$50</f>
        <v>15.328410916933699</v>
      </c>
      <c r="H53" s="36">
        <f t="shared" si="13"/>
        <v>16.767463609439822</v>
      </c>
      <c r="I53" s="36">
        <f t="shared" si="13"/>
        <v>18.394958114938888</v>
      </c>
      <c r="J53" s="36">
        <f t="shared" si="13"/>
        <v>19.934280751030336</v>
      </c>
      <c r="K53" s="36">
        <f t="shared" si="13"/>
        <v>19.963312246401529</v>
      </c>
      <c r="L53" s="36">
        <f t="shared" si="13"/>
        <v>19.850940938592679</v>
      </c>
      <c r="M53" s="36">
        <f t="shared" si="13"/>
        <v>20.096663167191199</v>
      </c>
      <c r="N53" s="36">
        <f t="shared" si="13"/>
        <v>20.105781481648123</v>
      </c>
      <c r="O53" s="36">
        <f t="shared" si="13"/>
        <v>20.18182658348114</v>
      </c>
      <c r="P53" s="36">
        <f t="shared" si="13"/>
        <v>20.244227827784211</v>
      </c>
      <c r="Q53" s="36">
        <f t="shared" si="13"/>
        <v>20.343705199930614</v>
      </c>
      <c r="R53" s="28">
        <f>Q53 * (1 + LTBO!$F$49)</f>
        <v>20.503005531251507</v>
      </c>
      <c r="S53" s="28">
        <f>R53 * (1 + LTBO!$F$49)</f>
        <v>20.663553255577241</v>
      </c>
      <c r="T53" s="28">
        <f>S53 * (1 + LTBO!$F$49)</f>
        <v>20.825358140554222</v>
      </c>
      <c r="U53" s="28">
        <f>T53 * (1 + LTBO!$F$49)</f>
        <v>20.988430030313904</v>
      </c>
      <c r="V53" s="28">
        <f>U53 * (1 + LTBO!$F$49)</f>
        <v>21.152778846071705</v>
      </c>
      <c r="W53" s="28">
        <f>V53 * (1 + LTBO!$F$49)</f>
        <v>21.318414586730604</v>
      </c>
      <c r="X53" s="28">
        <f>W53 * (1 + LTBO!$F$49)</f>
        <v>21.485347329489478</v>
      </c>
      <c r="Y53" s="28">
        <f>X53 * (1 + LTBO!$F$49)</f>
        <v>21.653587230456182</v>
      </c>
      <c r="Z53" s="28">
        <f>Y53 * (1 + LTBO!$F$49)</f>
        <v>21.823144525265452</v>
      </c>
      <c r="AA53" s="28">
        <f>Z53 * (1 + LTBO!$F$49)</f>
        <v>21.994029529701635</v>
      </c>
      <c r="AB53" s="28">
        <f>AA53 * (1 + LTBO!$F$49)</f>
        <v>22.166252640326288</v>
      </c>
      <c r="AC53" s="28">
        <f>AB53 * (1 + LTBO!$F$49)</f>
        <v>22.339824335110709</v>
      </c>
      <c r="AD53" s="28">
        <f>AC53 * (1 + LTBO!$F$49)</f>
        <v>22.514755174073407</v>
      </c>
      <c r="AE53" s="28">
        <f>AD53 * (1 + LTBO!$F$49)</f>
        <v>22.691055799922573</v>
      </c>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row>
    <row r="54" spans="1:81" ht="11" customHeight="1">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H54" s="35"/>
      <c r="AI54" s="35"/>
    </row>
    <row r="55" spans="1:81" s="5" customFormat="1" ht="11" customHeight="1">
      <c r="A55" s="203" t="s">
        <v>14</v>
      </c>
      <c r="B55" s="204"/>
      <c r="C55" s="204"/>
      <c r="D55" s="204"/>
      <c r="E55" s="187"/>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38"/>
      <c r="AH55" s="38"/>
      <c r="AI55" s="38"/>
    </row>
    <row r="56" spans="1:81" s="5" customFormat="1" ht="11" customHeight="1">
      <c r="A56" s="186"/>
      <c r="B56" s="187"/>
      <c r="C56" s="187" t="s">
        <v>59</v>
      </c>
      <c r="D56" s="187"/>
      <c r="E56" s="187"/>
      <c r="F56" s="36">
        <f>100 * F10/F$50</f>
        <v>4.828817778543435</v>
      </c>
      <c r="G56" s="36">
        <f t="shared" ref="G56:Q56" si="14">100 * G10/G$50</f>
        <v>4.8068061610099644</v>
      </c>
      <c r="H56" s="36">
        <f t="shared" si="14"/>
        <v>4.9074486468845206</v>
      </c>
      <c r="I56" s="36">
        <f t="shared" si="14"/>
        <v>5.0169500130550091</v>
      </c>
      <c r="J56" s="36">
        <f t="shared" si="14"/>
        <v>5.0269603339215623</v>
      </c>
      <c r="K56" s="36">
        <f t="shared" si="14"/>
        <v>4.9455326805718238</v>
      </c>
      <c r="L56" s="36">
        <f t="shared" si="14"/>
        <v>4.9475483882539768</v>
      </c>
      <c r="M56" s="36">
        <f t="shared" si="14"/>
        <v>4.9999787541209368</v>
      </c>
      <c r="N56" s="36">
        <f t="shared" si="14"/>
        <v>5.0762731067736162</v>
      </c>
      <c r="O56" s="36">
        <f t="shared" si="14"/>
        <v>5.1642237767056081</v>
      </c>
      <c r="P56" s="36">
        <f t="shared" si="14"/>
        <v>5.2619285807151241</v>
      </c>
      <c r="Q56" s="36">
        <f t="shared" si="14"/>
        <v>5.3549613506951967</v>
      </c>
      <c r="AF56" s="28"/>
      <c r="AG56" s="186"/>
      <c r="AH56" s="28"/>
      <c r="AI56" s="28"/>
      <c r="AJ56" s="186"/>
      <c r="AK56" s="186"/>
      <c r="AL56" s="186"/>
      <c r="AM56" s="186"/>
      <c r="AN56" s="186"/>
      <c r="AO56" s="186"/>
      <c r="AP56" s="186"/>
      <c r="AQ56" s="186"/>
      <c r="AR56" s="186"/>
      <c r="AS56" s="186"/>
      <c r="AT56" s="186"/>
      <c r="AU56" s="186"/>
      <c r="AV56" s="186"/>
      <c r="AW56" s="186"/>
      <c r="AX56" s="186"/>
      <c r="AY56" s="186"/>
      <c r="AZ56" s="186"/>
      <c r="BA56" s="186"/>
      <c r="BB56" s="186"/>
      <c r="BC56" s="186"/>
      <c r="BD56" s="186"/>
      <c r="BE56" s="186"/>
      <c r="BF56" s="186"/>
      <c r="BG56" s="186"/>
      <c r="BH56" s="186"/>
      <c r="BI56" s="186"/>
      <c r="BJ56" s="186"/>
      <c r="BK56" s="186"/>
      <c r="BL56" s="186"/>
      <c r="BM56" s="186"/>
      <c r="BN56" s="186"/>
      <c r="BO56" s="186"/>
      <c r="BP56" s="186"/>
      <c r="BQ56" s="186"/>
      <c r="BR56" s="186"/>
      <c r="BS56" s="186"/>
      <c r="BT56" s="186"/>
      <c r="BU56" s="186"/>
      <c r="BV56" s="186"/>
      <c r="BW56" s="186"/>
      <c r="BX56" s="186"/>
      <c r="BY56" s="186"/>
      <c r="BZ56" s="186"/>
      <c r="CA56" s="186"/>
      <c r="CB56" s="186"/>
      <c r="CC56" s="186"/>
    </row>
    <row r="57" spans="1:81" s="5" customFormat="1" ht="11" customHeight="1">
      <c r="A57" s="186"/>
      <c r="B57" s="187"/>
      <c r="C57" s="186"/>
      <c r="D57" s="187" t="s">
        <v>170</v>
      </c>
      <c r="E57" s="187"/>
      <c r="F57" s="36">
        <f t="shared" ref="F57:F64" si="15">100 * F13/F$50</f>
        <v>3.586621301520307</v>
      </c>
      <c r="G57" s="36">
        <f t="shared" ref="G57:Q57" si="16">100 * G13/G$50</f>
        <v>3.6795709610984808</v>
      </c>
      <c r="H57" s="36">
        <f t="shared" si="16"/>
        <v>3.6220936422715138</v>
      </c>
      <c r="I57" s="36">
        <f t="shared" si="16"/>
        <v>3.8124558459362725</v>
      </c>
      <c r="J57" s="36">
        <f t="shared" si="16"/>
        <v>3.8558500359925327</v>
      </c>
      <c r="K57" s="36">
        <f t="shared" si="16"/>
        <v>3.795036989381531</v>
      </c>
      <c r="L57" s="36">
        <f t="shared" si="16"/>
        <v>3.9059912021399201</v>
      </c>
      <c r="M57" s="36">
        <f t="shared" si="16"/>
        <v>3.8833772316697579</v>
      </c>
      <c r="N57" s="36">
        <f t="shared" si="16"/>
        <v>3.869957865097442</v>
      </c>
      <c r="O57" s="36">
        <f t="shared" si="16"/>
        <v>4.027289742646265</v>
      </c>
      <c r="P57" s="36">
        <f t="shared" si="16"/>
        <v>4.1286397249474982</v>
      </c>
      <c r="Q57" s="36">
        <f t="shared" si="16"/>
        <v>4.2435207066150982</v>
      </c>
      <c r="R57" s="28"/>
      <c r="S57" s="28"/>
      <c r="T57" s="28"/>
      <c r="U57" s="28"/>
      <c r="V57" s="28"/>
      <c r="W57" s="28"/>
      <c r="X57" s="28"/>
      <c r="Y57" s="28"/>
      <c r="Z57" s="28"/>
      <c r="AA57" s="28"/>
      <c r="AB57" s="28"/>
      <c r="AC57" s="28"/>
      <c r="AD57" s="28"/>
      <c r="AE57" s="28"/>
      <c r="AF57" s="38"/>
      <c r="AH57" s="38"/>
      <c r="AI57" s="38"/>
    </row>
    <row r="58" spans="1:81" s="5" customFormat="1" ht="11" customHeight="1">
      <c r="A58" s="186"/>
      <c r="B58" s="187"/>
      <c r="C58" s="186"/>
      <c r="D58" s="187" t="s">
        <v>171</v>
      </c>
      <c r="E58" s="187"/>
      <c r="F58" s="36">
        <f t="shared" si="15"/>
        <v>-0.50998923295576903</v>
      </c>
      <c r="G58" s="36">
        <f t="shared" ref="G58:Q58" si="17">100 * G14/G$50</f>
        <v>-0.52240879537497531</v>
      </c>
      <c r="H58" s="36">
        <f t="shared" si="17"/>
        <v>-0.53544381581519107</v>
      </c>
      <c r="I58" s="36">
        <f t="shared" si="17"/>
        <v>-0.52985606084262837</v>
      </c>
      <c r="J58" s="36">
        <f t="shared" si="17"/>
        <v>-0.53089877913632388</v>
      </c>
      <c r="K58" s="36">
        <f t="shared" si="17"/>
        <v>-0.53419712163558974</v>
      </c>
      <c r="L58" s="36">
        <f t="shared" si="17"/>
        <v>-0.54890021844979864</v>
      </c>
      <c r="M58" s="36">
        <f t="shared" si="17"/>
        <v>-0.5680746632346948</v>
      </c>
      <c r="N58" s="36">
        <f t="shared" si="17"/>
        <v>-0.58576182695034984</v>
      </c>
      <c r="O58" s="36">
        <f t="shared" si="17"/>
        <v>-0.60295401606280508</v>
      </c>
      <c r="P58" s="36">
        <f t="shared" si="17"/>
        <v>-0.60373498707173545</v>
      </c>
      <c r="Q58" s="36">
        <f t="shared" si="17"/>
        <v>-0.6198184138940882</v>
      </c>
      <c r="R58" s="28"/>
      <c r="S58" s="28"/>
      <c r="T58" s="28"/>
      <c r="U58" s="28"/>
      <c r="V58" s="28"/>
      <c r="W58" s="28"/>
      <c r="X58" s="28"/>
      <c r="Y58" s="28"/>
      <c r="Z58" s="28"/>
      <c r="AA58" s="28"/>
      <c r="AB58" s="28"/>
      <c r="AC58" s="28"/>
      <c r="AD58" s="28"/>
      <c r="AE58" s="28"/>
      <c r="AF58" s="38"/>
      <c r="AH58" s="38"/>
      <c r="AI58" s="38"/>
    </row>
    <row r="59" spans="1:81" s="5" customFormat="1" ht="11" customHeight="1">
      <c r="A59" s="186"/>
      <c r="B59" s="187"/>
      <c r="C59" s="187" t="s">
        <v>172</v>
      </c>
      <c r="D59" s="187"/>
      <c r="E59" s="187"/>
      <c r="F59" s="36">
        <f t="shared" si="15"/>
        <v>3.0766320685645376</v>
      </c>
      <c r="G59" s="36">
        <f t="shared" ref="G59:Q59" si="18">100 * G15/G$50</f>
        <v>3.1571621657235061</v>
      </c>
      <c r="H59" s="36">
        <f t="shared" si="18"/>
        <v>3.0866498264563225</v>
      </c>
      <c r="I59" s="36">
        <f t="shared" si="18"/>
        <v>3.2825997850936437</v>
      </c>
      <c r="J59" s="36">
        <f t="shared" si="18"/>
        <v>3.3249512568562087</v>
      </c>
      <c r="K59" s="36">
        <f t="shared" si="18"/>
        <v>3.260839867745942</v>
      </c>
      <c r="L59" s="36">
        <f t="shared" si="18"/>
        <v>3.3570909836901213</v>
      </c>
      <c r="M59" s="36">
        <f t="shared" si="18"/>
        <v>3.315302568435063</v>
      </c>
      <c r="N59" s="36">
        <f t="shared" si="18"/>
        <v>3.2841960381470918</v>
      </c>
      <c r="O59" s="36">
        <f t="shared" si="18"/>
        <v>3.4243357265834597</v>
      </c>
      <c r="P59" s="36">
        <f t="shared" si="18"/>
        <v>3.524904737875763</v>
      </c>
      <c r="Q59" s="36">
        <f t="shared" si="18"/>
        <v>3.6237022927210099</v>
      </c>
      <c r="R59" s="28"/>
      <c r="S59" s="28"/>
      <c r="T59" s="28"/>
      <c r="U59" s="28"/>
      <c r="V59" s="28"/>
      <c r="W59" s="28"/>
      <c r="X59" s="28"/>
      <c r="Y59" s="28"/>
      <c r="Z59" s="28"/>
      <c r="AA59" s="28"/>
      <c r="AB59" s="28"/>
      <c r="AC59" s="28"/>
      <c r="AD59" s="28"/>
      <c r="AE59" s="28"/>
      <c r="AF59" s="38"/>
      <c r="AH59" s="38"/>
      <c r="AI59" s="38"/>
    </row>
    <row r="60" spans="1:81" s="5" customFormat="1" ht="11" customHeight="1">
      <c r="A60" s="186"/>
      <c r="B60" s="187"/>
      <c r="C60" s="187" t="s">
        <v>61</v>
      </c>
      <c r="D60" s="187"/>
      <c r="E60" s="187"/>
      <c r="F60" s="36">
        <f t="shared" si="15"/>
        <v>1.8796399500409151</v>
      </c>
      <c r="G60" s="36">
        <f t="shared" ref="G60:Q60" si="19">100 * G16/G$50</f>
        <v>1.8178048015686152</v>
      </c>
      <c r="H60" s="36">
        <f t="shared" si="19"/>
        <v>1.6563140349811003</v>
      </c>
      <c r="I60" s="36">
        <f t="shared" si="19"/>
        <v>1.7052430299934762</v>
      </c>
      <c r="J60" s="36">
        <f t="shared" si="19"/>
        <v>1.9119036762826835</v>
      </c>
      <c r="K60" s="36">
        <f t="shared" si="19"/>
        <v>2.0086259589550508</v>
      </c>
      <c r="L60" s="36">
        <f t="shared" si="19"/>
        <v>2.1124029351837033</v>
      </c>
      <c r="M60" s="36">
        <f t="shared" si="19"/>
        <v>2.1484809149966142</v>
      </c>
      <c r="N60" s="36">
        <f t="shared" si="19"/>
        <v>2.1729752570207892</v>
      </c>
      <c r="O60" s="36">
        <f t="shared" si="19"/>
        <v>2.2202906225136569</v>
      </c>
      <c r="P60" s="36">
        <f t="shared" si="19"/>
        <v>2.2753893171034578</v>
      </c>
      <c r="Q60" s="36">
        <f t="shared" si="19"/>
        <v>2.355718703305675</v>
      </c>
      <c r="R60" s="28"/>
      <c r="S60" s="28"/>
      <c r="T60" s="28"/>
      <c r="U60" s="28"/>
      <c r="V60" s="28"/>
      <c r="W60" s="28"/>
      <c r="X60" s="28"/>
      <c r="Y60" s="28"/>
      <c r="Z60" s="28"/>
      <c r="AA60" s="28"/>
      <c r="AB60" s="28"/>
      <c r="AC60" s="28"/>
      <c r="AD60" s="28"/>
      <c r="AE60" s="28"/>
      <c r="AF60" s="38"/>
      <c r="AH60" s="38"/>
      <c r="AI60" s="38"/>
    </row>
    <row r="61" spans="1:81" s="5" customFormat="1" ht="11" customHeight="1">
      <c r="A61" s="186"/>
      <c r="B61" s="187"/>
      <c r="C61" s="187" t="s">
        <v>176</v>
      </c>
      <c r="D61" s="187"/>
      <c r="E61" s="187"/>
      <c r="F61" s="36">
        <f t="shared" si="15"/>
        <v>5.4355484732331281E-2</v>
      </c>
      <c r="G61" s="36">
        <f t="shared" ref="G61:Q61" si="20">100 * G17/G$50</f>
        <v>5.7356455278558122E-2</v>
      </c>
      <c r="H61" s="36">
        <f t="shared" si="20"/>
        <v>6.0222984828538516E-2</v>
      </c>
      <c r="I61" s="36">
        <f t="shared" si="20"/>
        <v>6.2391989529469373E-2</v>
      </c>
      <c r="J61" s="36">
        <f t="shared" si="20"/>
        <v>0.14837194008331833</v>
      </c>
      <c r="K61" s="36">
        <f t="shared" si="20"/>
        <v>0.24334280163786759</v>
      </c>
      <c r="L61" s="36">
        <f t="shared" si="20"/>
        <v>0.34543968311368189</v>
      </c>
      <c r="M61" s="36">
        <f t="shared" si="20"/>
        <v>0.39163014257172873</v>
      </c>
      <c r="N61" s="36">
        <f t="shared" si="20"/>
        <v>0.40511576863369742</v>
      </c>
      <c r="O61" s="36">
        <f t="shared" si="20"/>
        <v>0.41377093239541241</v>
      </c>
      <c r="P61" s="36">
        <f t="shared" si="20"/>
        <v>0.42077385417635937</v>
      </c>
      <c r="Q61" s="36">
        <f t="shared" si="20"/>
        <v>0.42834453683650298</v>
      </c>
      <c r="R61" s="28"/>
      <c r="S61" s="28"/>
      <c r="T61" s="28"/>
      <c r="U61" s="28"/>
      <c r="V61" s="28"/>
      <c r="W61" s="28"/>
      <c r="X61" s="28"/>
      <c r="Y61" s="28"/>
      <c r="Z61" s="28"/>
      <c r="AA61" s="28"/>
      <c r="AB61" s="28"/>
      <c r="AC61" s="28"/>
      <c r="AD61" s="28"/>
      <c r="AE61" s="28"/>
      <c r="AF61" s="38"/>
      <c r="AH61" s="38"/>
      <c r="AI61" s="38"/>
    </row>
    <row r="62" spans="1:81" s="5" customFormat="1" ht="11" customHeight="1">
      <c r="A62" s="186"/>
      <c r="B62" s="187"/>
      <c r="C62" s="187" t="s">
        <v>173</v>
      </c>
      <c r="D62" s="187"/>
      <c r="E62" s="187"/>
      <c r="F62" s="36">
        <f t="shared" si="15"/>
        <v>6.3975192730091751E-2</v>
      </c>
      <c r="G62" s="36">
        <f t="shared" ref="G62:Q62" si="21">100 * G18/G$50</f>
        <v>8.9916743762516668E-2</v>
      </c>
      <c r="H62" s="36">
        <f t="shared" si="21"/>
        <v>0.1055003524108554</v>
      </c>
      <c r="I62" s="36">
        <f t="shared" si="21"/>
        <v>0.10529266220315961</v>
      </c>
      <c r="J62" s="36">
        <f t="shared" si="21"/>
        <v>0.14139077077624143</v>
      </c>
      <c r="K62" s="36">
        <f t="shared" si="21"/>
        <v>0.20792562567652256</v>
      </c>
      <c r="L62" s="36">
        <f t="shared" si="21"/>
        <v>0.18838977219298722</v>
      </c>
      <c r="M62" s="36">
        <f t="shared" si="21"/>
        <v>0.19366556180186958</v>
      </c>
      <c r="N62" s="36">
        <f t="shared" si="21"/>
        <v>0.19001228982261861</v>
      </c>
      <c r="O62" s="36">
        <f t="shared" si="21"/>
        <v>0.20468922013191285</v>
      </c>
      <c r="P62" s="36">
        <f t="shared" si="21"/>
        <v>0.21941947907207429</v>
      </c>
      <c r="Q62" s="36">
        <f t="shared" si="21"/>
        <v>0.22763855384557222</v>
      </c>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c r="BR62" s="28"/>
      <c r="BS62" s="28"/>
      <c r="BT62" s="28"/>
      <c r="BU62" s="28"/>
      <c r="BV62" s="28"/>
      <c r="BW62" s="28"/>
      <c r="BX62" s="28"/>
      <c r="BY62" s="28"/>
      <c r="BZ62" s="28"/>
      <c r="CA62" s="28"/>
      <c r="CB62" s="28"/>
      <c r="CC62" s="28"/>
    </row>
    <row r="63" spans="1:81" s="5" customFormat="1" ht="11" customHeight="1">
      <c r="A63" s="186"/>
      <c r="B63" s="187"/>
      <c r="C63" s="187" t="s">
        <v>174</v>
      </c>
      <c r="D63" s="187"/>
      <c r="E63" s="187"/>
      <c r="F63" s="36">
        <f t="shared" si="15"/>
        <v>3.2781980274774973</v>
      </c>
      <c r="G63" s="36">
        <f t="shared" ref="G63:Q63" si="22">100 * G19/G$50</f>
        <v>3.4704100275676519</v>
      </c>
      <c r="H63" s="36">
        <f t="shared" si="22"/>
        <v>3.3851408083998709</v>
      </c>
      <c r="I63" s="36">
        <f t="shared" si="22"/>
        <v>3.1034143912339998</v>
      </c>
      <c r="J63" s="36">
        <f t="shared" si="22"/>
        <v>2.6088364592851239</v>
      </c>
      <c r="K63" s="36">
        <f t="shared" si="22"/>
        <v>2.3816975413681778</v>
      </c>
      <c r="L63" s="36">
        <f t="shared" si="22"/>
        <v>2.3378573654818235</v>
      </c>
      <c r="M63" s="36">
        <f t="shared" si="22"/>
        <v>2.1684331563393382</v>
      </c>
      <c r="N63" s="36">
        <f t="shared" si="22"/>
        <v>2.0205138219514494</v>
      </c>
      <c r="O63" s="36">
        <f t="shared" si="22"/>
        <v>2.0678775379477905</v>
      </c>
      <c r="P63" s="36">
        <f t="shared" si="22"/>
        <v>2.0200321378639297</v>
      </c>
      <c r="Q63" s="36">
        <f t="shared" si="22"/>
        <v>1.9716421144195637</v>
      </c>
      <c r="R63" s="28"/>
      <c r="S63" s="28"/>
      <c r="T63" s="28"/>
      <c r="U63" s="28"/>
      <c r="V63" s="28"/>
      <c r="W63" s="28"/>
      <c r="X63" s="28"/>
      <c r="Y63" s="28"/>
      <c r="Z63" s="28"/>
      <c r="AA63" s="28"/>
      <c r="AB63" s="28"/>
      <c r="AC63" s="28"/>
      <c r="AD63" s="28"/>
      <c r="AE63" s="28"/>
      <c r="AF63" s="38"/>
      <c r="AH63" s="38"/>
      <c r="AI63" s="38"/>
    </row>
    <row r="64" spans="1:81" s="5" customFormat="1" ht="11" customHeight="1">
      <c r="A64" s="186"/>
      <c r="B64" s="203" t="s">
        <v>15</v>
      </c>
      <c r="C64" s="204"/>
      <c r="D64" s="204"/>
      <c r="E64" s="187"/>
      <c r="F64" s="36">
        <f t="shared" si="15"/>
        <v>13.181618502088808</v>
      </c>
      <c r="G64" s="36">
        <f t="shared" ref="G64:Q64" si="23">100 * G20/G$50</f>
        <v>13.399456354910809</v>
      </c>
      <c r="H64" s="36">
        <f t="shared" si="23"/>
        <v>13.201276653961205</v>
      </c>
      <c r="I64" s="36">
        <f t="shared" si="23"/>
        <v>13.275891871108758</v>
      </c>
      <c r="J64" s="36">
        <f t="shared" si="23"/>
        <v>13.162414437205138</v>
      </c>
      <c r="K64" s="36">
        <f t="shared" si="23"/>
        <v>13.047964475955384</v>
      </c>
      <c r="L64" s="36">
        <f t="shared" si="23"/>
        <v>13.288729127916294</v>
      </c>
      <c r="M64" s="36">
        <f t="shared" si="23"/>
        <v>13.217491098265551</v>
      </c>
      <c r="N64" s="36">
        <f t="shared" si="23"/>
        <v>13.149086282349263</v>
      </c>
      <c r="O64" s="36">
        <f t="shared" si="23"/>
        <v>13.49518781627784</v>
      </c>
      <c r="P64" s="36">
        <f t="shared" si="23"/>
        <v>13.722448106806704</v>
      </c>
      <c r="Q64" s="36">
        <f t="shared" si="23"/>
        <v>13.962007551823524</v>
      </c>
      <c r="R64" s="28"/>
      <c r="S64" s="28"/>
      <c r="T64" s="28"/>
      <c r="U64" s="28"/>
      <c r="V64" s="28"/>
      <c r="W64" s="28"/>
      <c r="X64" s="28"/>
      <c r="Y64" s="28"/>
      <c r="Z64" s="28"/>
      <c r="AA64" s="28"/>
      <c r="AB64" s="28"/>
      <c r="AC64" s="28"/>
      <c r="AD64" s="28"/>
      <c r="AE64" s="28"/>
      <c r="AF64" s="38"/>
      <c r="AH64" s="38"/>
      <c r="AI64" s="38"/>
    </row>
    <row r="65" spans="1:80" ht="11" customHeight="1">
      <c r="B65" s="203" t="s">
        <v>16</v>
      </c>
      <c r="C65" s="204"/>
      <c r="D65" s="204"/>
      <c r="E65" s="187"/>
      <c r="F65" s="36">
        <f>100 * F23/F$50</f>
        <v>9.2830802360136104</v>
      </c>
      <c r="G65" s="36">
        <f t="shared" ref="G65:Q65" si="24">100 * G23/G$50</f>
        <v>8.9660832481919446</v>
      </c>
      <c r="H65" s="36">
        <f t="shared" si="24"/>
        <v>8.2787547040786826</v>
      </c>
      <c r="I65" s="36">
        <f t="shared" si="24"/>
        <v>7.7053674477842105</v>
      </c>
      <c r="J65" s="36">
        <f t="shared" si="24"/>
        <v>7.1586206156832182</v>
      </c>
      <c r="K65" s="36">
        <f t="shared" si="24"/>
        <v>6.6123735160406731</v>
      </c>
      <c r="L65" s="36">
        <f t="shared" si="24"/>
        <v>6.2958270017539331</v>
      </c>
      <c r="M65" s="36">
        <f t="shared" si="24"/>
        <v>6.0593049611460907</v>
      </c>
      <c r="N65" s="36">
        <f t="shared" si="24"/>
        <v>5.8645068893114018</v>
      </c>
      <c r="O65" s="36">
        <f t="shared" si="24"/>
        <v>5.7445076020892776</v>
      </c>
      <c r="P65" s="36">
        <f t="shared" si="24"/>
        <v>5.6247225952738642</v>
      </c>
      <c r="Q65" s="36">
        <f t="shared" si="24"/>
        <v>5.5054950343501829</v>
      </c>
      <c r="R65" s="28"/>
      <c r="S65" s="28"/>
      <c r="T65" s="28"/>
      <c r="U65" s="28"/>
      <c r="V65" s="28"/>
      <c r="W65" s="28"/>
      <c r="X65" s="28"/>
      <c r="Y65" s="28"/>
      <c r="Z65" s="28"/>
      <c r="AA65" s="28"/>
      <c r="AB65" s="28"/>
      <c r="AC65" s="28"/>
      <c r="AD65" s="28"/>
      <c r="AE65" s="28"/>
      <c r="AF65" s="28"/>
      <c r="AH65" s="28"/>
      <c r="AI65" s="28"/>
    </row>
    <row r="66" spans="1:80" ht="11" customHeight="1">
      <c r="B66" s="203" t="s">
        <v>17</v>
      </c>
      <c r="C66" s="204"/>
      <c r="D66" s="204"/>
      <c r="E66" s="187"/>
      <c r="F66" s="36">
        <f>100 * F28/F$50</f>
        <v>1.3519548645505837</v>
      </c>
      <c r="G66" s="36">
        <f t="shared" ref="G66:Q66" si="25">100 * G28/G$50</f>
        <v>1.4660543157837225</v>
      </c>
      <c r="H66" s="36">
        <f t="shared" si="25"/>
        <v>1.5181338321182976</v>
      </c>
      <c r="I66" s="36">
        <f t="shared" si="25"/>
        <v>1.6300106472753599</v>
      </c>
      <c r="J66" s="36">
        <f t="shared" si="25"/>
        <v>1.7174339500298523</v>
      </c>
      <c r="K66" s="36">
        <f t="shared" si="25"/>
        <v>1.856689314487157</v>
      </c>
      <c r="L66" s="36">
        <f t="shared" si="25"/>
        <v>2.1208769657470525</v>
      </c>
      <c r="M66" s="36">
        <f t="shared" si="25"/>
        <v>2.3990844880007272</v>
      </c>
      <c r="N66" s="36">
        <f t="shared" si="25"/>
        <v>2.5758394084243079</v>
      </c>
      <c r="O66" s="36">
        <f t="shared" si="25"/>
        <v>2.6685669512699537</v>
      </c>
      <c r="P66" s="36">
        <f t="shared" si="25"/>
        <v>2.731312490884334</v>
      </c>
      <c r="Q66" s="36">
        <f t="shared" si="25"/>
        <v>2.7515758785842732</v>
      </c>
      <c r="R66" s="28"/>
      <c r="S66" s="28"/>
      <c r="T66" s="28"/>
      <c r="U66" s="28"/>
      <c r="V66" s="28"/>
      <c r="W66" s="28"/>
      <c r="X66" s="28"/>
      <c r="Y66" s="28"/>
      <c r="Z66" s="28"/>
      <c r="AA66" s="28"/>
      <c r="AB66" s="28"/>
      <c r="AC66" s="28"/>
      <c r="AD66" s="28"/>
      <c r="AE66" s="28"/>
      <c r="AF66" s="28"/>
      <c r="AH66" s="28"/>
      <c r="AI66" s="28"/>
    </row>
    <row r="67" spans="1:80" ht="11" customHeight="1">
      <c r="E67" s="5"/>
      <c r="F67" s="37" t="s">
        <v>27</v>
      </c>
      <c r="G67" s="37" t="s">
        <v>27</v>
      </c>
      <c r="H67" s="37" t="s">
        <v>27</v>
      </c>
      <c r="I67" s="37" t="s">
        <v>27</v>
      </c>
      <c r="J67" s="37" t="s">
        <v>27</v>
      </c>
      <c r="K67" s="37" t="s">
        <v>27</v>
      </c>
      <c r="L67" s="37" t="s">
        <v>27</v>
      </c>
      <c r="M67" s="37" t="s">
        <v>27</v>
      </c>
      <c r="N67" s="37" t="s">
        <v>27</v>
      </c>
      <c r="O67" s="37" t="s">
        <v>27</v>
      </c>
      <c r="P67" s="37" t="s">
        <v>27</v>
      </c>
      <c r="Q67" s="37" t="s">
        <v>27</v>
      </c>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c r="BR67" s="28"/>
      <c r="BS67" s="28"/>
      <c r="BT67" s="28"/>
      <c r="BU67" s="28"/>
      <c r="BV67" s="28"/>
      <c r="BW67" s="28"/>
      <c r="BX67" s="28"/>
      <c r="BY67" s="28"/>
      <c r="BZ67" s="28"/>
      <c r="CA67" s="28"/>
      <c r="CB67" s="28"/>
    </row>
    <row r="68" spans="1:80" ht="11" customHeight="1">
      <c r="C68" s="203" t="s">
        <v>18</v>
      </c>
      <c r="D68" s="204"/>
      <c r="E68" s="187"/>
      <c r="F68" s="36">
        <f t="shared" ref="F68:Q68" si="26">100 * F30/F$50</f>
        <v>23.816653602653002</v>
      </c>
      <c r="G68" s="36">
        <f t="shared" si="26"/>
        <v>23.83159391888648</v>
      </c>
      <c r="H68" s="36">
        <f t="shared" si="26"/>
        <v>22.998165190158186</v>
      </c>
      <c r="I68" s="36">
        <f t="shared" si="26"/>
        <v>22.611269966168326</v>
      </c>
      <c r="J68" s="36">
        <f t="shared" si="26"/>
        <v>22.038469002918212</v>
      </c>
      <c r="K68" s="36">
        <f t="shared" si="26"/>
        <v>21.517027306483214</v>
      </c>
      <c r="L68" s="36">
        <f t="shared" si="26"/>
        <v>21.70543309541728</v>
      </c>
      <c r="M68" s="36">
        <f t="shared" si="26"/>
        <v>21.675880547412369</v>
      </c>
      <c r="N68" s="36">
        <f t="shared" si="26"/>
        <v>21.589432580084974</v>
      </c>
      <c r="O68" s="36">
        <f t="shared" si="26"/>
        <v>21.908262369637068</v>
      </c>
      <c r="P68" s="36">
        <f t="shared" si="26"/>
        <v>22.078483192964903</v>
      </c>
      <c r="Q68" s="36">
        <f t="shared" si="26"/>
        <v>22.219078464757981</v>
      </c>
      <c r="R68" s="36">
        <f>SUM(R71:R74)</f>
        <v>22.956992176778218</v>
      </c>
      <c r="S68" s="36">
        <f>SUM(S71:S74)</f>
        <v>23.24623728237745</v>
      </c>
      <c r="T68" s="36">
        <f t="shared" ref="T68:AE68" si="27">SUM(T71:T74)</f>
        <v>23.542510716503987</v>
      </c>
      <c r="U68" s="36">
        <f t="shared" si="27"/>
        <v>23.845795859674553</v>
      </c>
      <c r="V68" s="36">
        <f t="shared" si="27"/>
        <v>24.156075479075405</v>
      </c>
      <c r="W68" s="36">
        <f t="shared" si="27"/>
        <v>24.473331720501324</v>
      </c>
      <c r="X68" s="36">
        <f t="shared" si="27"/>
        <v>24.79754610020953</v>
      </c>
      <c r="Y68" s="36">
        <f t="shared" si="27"/>
        <v>25.128699496687695</v>
      </c>
      <c r="Z68" s="36">
        <f t="shared" si="27"/>
        <v>25.466772142335174</v>
      </c>
      <c r="AA68" s="36">
        <f t="shared" si="27"/>
        <v>25.811743615056763</v>
      </c>
      <c r="AB68" s="36">
        <f t="shared" si="27"/>
        <v>26.063592829767977</v>
      </c>
      <c r="AC68" s="36">
        <f t="shared" si="27"/>
        <v>26.417206070767104</v>
      </c>
      <c r="AD68" s="36">
        <f t="shared" si="27"/>
        <v>26.677618523227672</v>
      </c>
      <c r="AE68" s="36">
        <f t="shared" si="27"/>
        <v>26.939714870641694</v>
      </c>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row>
    <row r="69" spans="1:80" ht="11" customHeight="1">
      <c r="D69" s="187"/>
      <c r="E69" s="187"/>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row>
    <row r="70" spans="1:80" ht="11" customHeight="1">
      <c r="A70" s="186" t="s">
        <v>215</v>
      </c>
      <c r="D70" s="187"/>
      <c r="E70" s="187"/>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row>
    <row r="71" spans="1:80" ht="11" customHeight="1">
      <c r="B71" s="186" t="s">
        <v>59</v>
      </c>
      <c r="D71" s="187"/>
      <c r="E71" s="187"/>
      <c r="F71" s="36">
        <f>F56</f>
        <v>4.828817778543435</v>
      </c>
      <c r="G71" s="36">
        <f t="shared" ref="G71:Q71" si="28">G56</f>
        <v>4.8068061610099644</v>
      </c>
      <c r="H71" s="36">
        <f t="shared" si="28"/>
        <v>4.9074486468845206</v>
      </c>
      <c r="I71" s="36">
        <f t="shared" si="28"/>
        <v>5.0169500130550091</v>
      </c>
      <c r="J71" s="36">
        <f t="shared" si="28"/>
        <v>5.0269603339215623</v>
      </c>
      <c r="K71" s="36">
        <f t="shared" si="28"/>
        <v>4.9455326805718238</v>
      </c>
      <c r="L71" s="36">
        <f t="shared" si="28"/>
        <v>4.9475483882539768</v>
      </c>
      <c r="M71" s="36">
        <f t="shared" si="28"/>
        <v>4.9999787541209368</v>
      </c>
      <c r="N71" s="36">
        <f t="shared" si="28"/>
        <v>5.0762731067736162</v>
      </c>
      <c r="O71" s="36">
        <f t="shared" si="28"/>
        <v>5.1642237767056081</v>
      </c>
      <c r="P71" s="36">
        <f t="shared" si="28"/>
        <v>5.2619285807151241</v>
      </c>
      <c r="Q71" s="36">
        <f t="shared" si="28"/>
        <v>5.3549613506951967</v>
      </c>
      <c r="R71" s="28">
        <v>5.4</v>
      </c>
      <c r="S71" s="28">
        <v>5.5</v>
      </c>
      <c r="T71" s="28">
        <v>5.6</v>
      </c>
      <c r="U71" s="28">
        <v>5.7</v>
      </c>
      <c r="V71" s="28">
        <v>5.7</v>
      </c>
      <c r="W71" s="28">
        <v>5.8</v>
      </c>
      <c r="X71" s="28">
        <v>5.9</v>
      </c>
      <c r="Y71" s="28">
        <v>5.9</v>
      </c>
      <c r="Z71" s="28">
        <v>6</v>
      </c>
      <c r="AA71" s="28">
        <v>6</v>
      </c>
      <c r="AB71" s="28">
        <v>6</v>
      </c>
      <c r="AC71" s="28">
        <v>6.1</v>
      </c>
      <c r="AD71" s="28">
        <v>6.1</v>
      </c>
      <c r="AE71" s="28">
        <v>6.1</v>
      </c>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row>
    <row r="72" spans="1:80" ht="11" customHeight="1">
      <c r="B72" s="186" t="s">
        <v>216</v>
      </c>
      <c r="D72" s="187"/>
      <c r="E72" s="187"/>
      <c r="F72" s="36">
        <f>SUM(F57,F60,F61)</f>
        <v>5.5206167362935528</v>
      </c>
      <c r="G72" s="36">
        <f t="shared" ref="G72:Q72" si="29">SUM(G57,G60,G61)</f>
        <v>5.554732217945654</v>
      </c>
      <c r="H72" s="36">
        <f t="shared" si="29"/>
        <v>5.3386306620811528</v>
      </c>
      <c r="I72" s="36">
        <f t="shared" si="29"/>
        <v>5.5800908654592183</v>
      </c>
      <c r="J72" s="36">
        <f t="shared" si="29"/>
        <v>5.9161256523585344</v>
      </c>
      <c r="K72" s="36">
        <f t="shared" si="29"/>
        <v>6.0470057499744492</v>
      </c>
      <c r="L72" s="36">
        <f t="shared" si="29"/>
        <v>6.3638338204373053</v>
      </c>
      <c r="M72" s="36">
        <f t="shared" si="29"/>
        <v>6.4234882892381009</v>
      </c>
      <c r="N72" s="36">
        <f t="shared" si="29"/>
        <v>6.4480488907519291</v>
      </c>
      <c r="O72" s="36">
        <f t="shared" si="29"/>
        <v>6.6613512975553348</v>
      </c>
      <c r="P72" s="36">
        <f t="shared" si="29"/>
        <v>6.8248028962273155</v>
      </c>
      <c r="Q72" s="36">
        <f t="shared" si="29"/>
        <v>7.0275839467572769</v>
      </c>
      <c r="R72" s="201">
        <v>7.4</v>
      </c>
      <c r="S72" s="201">
        <v>7.6</v>
      </c>
      <c r="T72" s="201">
        <v>7.8</v>
      </c>
      <c r="U72" s="201">
        <v>8</v>
      </c>
      <c r="V72" s="201">
        <v>8.3000000000000007</v>
      </c>
      <c r="W72" s="201">
        <v>8.5</v>
      </c>
      <c r="X72" s="201">
        <v>8.6999999999999993</v>
      </c>
      <c r="Y72" s="201">
        <v>9</v>
      </c>
      <c r="Z72" s="201">
        <v>9.1999999999999993</v>
      </c>
      <c r="AA72" s="201">
        <v>9.5</v>
      </c>
      <c r="AB72" s="201">
        <v>9.6999999999999993</v>
      </c>
      <c r="AC72" s="201">
        <v>9.9</v>
      </c>
      <c r="AD72" s="201">
        <v>10.1</v>
      </c>
      <c r="AE72" s="201">
        <v>10.3</v>
      </c>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row>
    <row r="73" spans="1:80" ht="11" customHeight="1">
      <c r="B73" s="186" t="s">
        <v>197</v>
      </c>
      <c r="D73" s="187"/>
      <c r="E73" s="187"/>
      <c r="F73" s="36">
        <f>SUM(F58,F62, F63,F65)</f>
        <v>12.115264223265431</v>
      </c>
      <c r="G73" s="36">
        <f t="shared" ref="G73:Q73" si="30">SUM(G58,G62, G63,G65)</f>
        <v>12.004001224147139</v>
      </c>
      <c r="H73" s="36">
        <f t="shared" si="30"/>
        <v>11.233952049074219</v>
      </c>
      <c r="I73" s="36">
        <f t="shared" si="30"/>
        <v>10.384218440378742</v>
      </c>
      <c r="J73" s="36">
        <f t="shared" si="30"/>
        <v>9.3779490666082594</v>
      </c>
      <c r="K73" s="36">
        <f t="shared" si="30"/>
        <v>8.6677995614497831</v>
      </c>
      <c r="L73" s="36">
        <f t="shared" si="30"/>
        <v>8.2731739209789446</v>
      </c>
      <c r="M73" s="36">
        <f t="shared" si="30"/>
        <v>7.8533290160526033</v>
      </c>
      <c r="N73" s="36">
        <f t="shared" si="30"/>
        <v>7.4892711741351201</v>
      </c>
      <c r="O73" s="36">
        <f t="shared" si="30"/>
        <v>7.414120344106176</v>
      </c>
      <c r="P73" s="36">
        <f t="shared" si="30"/>
        <v>7.2604392251381329</v>
      </c>
      <c r="Q73" s="36">
        <f t="shared" si="30"/>
        <v>7.0849572887212311</v>
      </c>
      <c r="R73" s="36">
        <f>$Q73</f>
        <v>7.0849572887212311</v>
      </c>
      <c r="S73" s="36">
        <f t="shared" ref="S73:AE73" si="31">$Q73</f>
        <v>7.0849572887212311</v>
      </c>
      <c r="T73" s="36">
        <f t="shared" si="31"/>
        <v>7.0849572887212311</v>
      </c>
      <c r="U73" s="36">
        <f t="shared" si="31"/>
        <v>7.0849572887212311</v>
      </c>
      <c r="V73" s="36">
        <f t="shared" si="31"/>
        <v>7.0849572887212311</v>
      </c>
      <c r="W73" s="36">
        <f t="shared" si="31"/>
        <v>7.0849572887212311</v>
      </c>
      <c r="X73" s="36">
        <f t="shared" si="31"/>
        <v>7.0849572887212311</v>
      </c>
      <c r="Y73" s="36">
        <f t="shared" si="31"/>
        <v>7.0849572887212311</v>
      </c>
      <c r="Z73" s="36">
        <f t="shared" si="31"/>
        <v>7.0849572887212311</v>
      </c>
      <c r="AA73" s="36">
        <f t="shared" si="31"/>
        <v>7.0849572887212311</v>
      </c>
      <c r="AB73" s="36">
        <f t="shared" si="31"/>
        <v>7.0849572887212311</v>
      </c>
      <c r="AC73" s="36">
        <f t="shared" si="31"/>
        <v>7.0849572887212311</v>
      </c>
      <c r="AD73" s="36">
        <f t="shared" si="31"/>
        <v>7.0849572887212311</v>
      </c>
      <c r="AE73" s="36">
        <f t="shared" si="31"/>
        <v>7.0849572887212311</v>
      </c>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row>
    <row r="74" spans="1:80" ht="11" customHeight="1">
      <c r="B74" s="186" t="s">
        <v>17</v>
      </c>
      <c r="D74" s="187"/>
      <c r="E74" s="187"/>
      <c r="F74" s="36">
        <f>F66</f>
        <v>1.3519548645505837</v>
      </c>
      <c r="G74" s="36">
        <f t="shared" ref="G74:Q74" si="32">G66</f>
        <v>1.4660543157837225</v>
      </c>
      <c r="H74" s="36">
        <f t="shared" si="32"/>
        <v>1.5181338321182976</v>
      </c>
      <c r="I74" s="36">
        <f t="shared" si="32"/>
        <v>1.6300106472753599</v>
      </c>
      <c r="J74" s="36">
        <f t="shared" si="32"/>
        <v>1.7174339500298523</v>
      </c>
      <c r="K74" s="36">
        <f t="shared" si="32"/>
        <v>1.856689314487157</v>
      </c>
      <c r="L74" s="36">
        <f t="shared" si="32"/>
        <v>2.1208769657470525</v>
      </c>
      <c r="M74" s="36">
        <f t="shared" si="32"/>
        <v>2.3990844880007272</v>
      </c>
      <c r="N74" s="36">
        <f t="shared" si="32"/>
        <v>2.5758394084243079</v>
      </c>
      <c r="O74" s="36">
        <f t="shared" si="32"/>
        <v>2.6685669512699537</v>
      </c>
      <c r="P74" s="36">
        <f t="shared" si="32"/>
        <v>2.731312490884334</v>
      </c>
      <c r="Q74" s="36">
        <f t="shared" si="32"/>
        <v>2.7515758785842732</v>
      </c>
      <c r="R74" s="36">
        <f>(5.2% * Q90) / (1 + 'LTBO economic variables'!$H$34)</f>
        <v>3.0720348880569852</v>
      </c>
      <c r="S74" s="36">
        <f>(5.2% * R90) / (1 + 'LTBO economic variables'!$H$34)</f>
        <v>3.0612799936562221</v>
      </c>
      <c r="T74" s="36">
        <f>(5.2% * S90) / (1 + 'LTBO economic variables'!$H$34)</f>
        <v>3.0575534277827585</v>
      </c>
      <c r="U74" s="36">
        <f>(5.2% * T90) / (1 + 'LTBO economic variables'!$H$34)</f>
        <v>3.0608385709533237</v>
      </c>
      <c r="V74" s="36">
        <f>(5.2% * U90) / (1 + 'LTBO economic variables'!$H$34)</f>
        <v>3.0711181903541727</v>
      </c>
      <c r="W74" s="36">
        <f>(5.2% * V90) / (1 + 'LTBO economic variables'!$H$34)</f>
        <v>3.0883744317800916</v>
      </c>
      <c r="X74" s="36">
        <f>(5.2% * W90) / (1 + 'LTBO economic variables'!$H$34)</f>
        <v>3.1125888114883016</v>
      </c>
      <c r="Y74" s="36">
        <f>(5.2% * X90) / (1 + 'LTBO economic variables'!$H$34)</f>
        <v>3.1437422079664632</v>
      </c>
      <c r="Z74" s="36">
        <f>(5.2% * Y90) / (1 + 'LTBO economic variables'!$H$34)</f>
        <v>3.1818148536139441</v>
      </c>
      <c r="AA74" s="36">
        <f>(5.2% * Z90) / (1 + 'LTBO economic variables'!$H$34)</f>
        <v>3.2267863263355321</v>
      </c>
      <c r="AB74" s="36">
        <f>(5.2% * AA90) / (1 + 'LTBO economic variables'!$H$34)</f>
        <v>3.2786355410467483</v>
      </c>
      <c r="AC74" s="36">
        <f>(5.2% * AB90) / (1 + 'LTBO economic variables'!$H$34)</f>
        <v>3.3322487820458746</v>
      </c>
      <c r="AD74" s="36">
        <f>(5.2% * AC90) / (1 + 'LTBO economic variables'!$H$34)</f>
        <v>3.3926612345064395</v>
      </c>
      <c r="AE74" s="36">
        <f>(5.2% * AD90) / (1 + 'LTBO economic variables'!$H$34)</f>
        <v>3.4547575819204646</v>
      </c>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row>
    <row r="75" spans="1:80" ht="11" customHeight="1">
      <c r="E75" s="5"/>
      <c r="F75" s="37"/>
      <c r="G75" s="37"/>
      <c r="H75" s="37"/>
      <c r="I75" s="37"/>
      <c r="J75" s="37"/>
      <c r="K75" s="37"/>
      <c r="L75" s="37"/>
      <c r="M75" s="37"/>
      <c r="N75" s="37"/>
      <c r="O75" s="37"/>
      <c r="P75" s="37"/>
      <c r="Q75" s="37"/>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row>
    <row r="76" spans="1:80" ht="11" customHeight="1">
      <c r="A76" s="205" t="s">
        <v>207</v>
      </c>
      <c r="B76" s="206"/>
      <c r="C76" s="206"/>
      <c r="D76" s="206"/>
      <c r="E76" s="187"/>
      <c r="F76" s="36">
        <f t="shared" ref="F76:Q76" si="33">100 * F32/F$50</f>
        <v>-8.9135200720773771</v>
      </c>
      <c r="G76" s="36">
        <f t="shared" si="33"/>
        <v>-8.5031830019527774</v>
      </c>
      <c r="H76" s="36">
        <f t="shared" si="33"/>
        <v>-6.230701580718363</v>
      </c>
      <c r="I76" s="36">
        <f t="shared" si="33"/>
        <v>-4.2163118512294426</v>
      </c>
      <c r="J76" s="36">
        <f t="shared" si="33"/>
        <v>-2.1041882518878774</v>
      </c>
      <c r="K76" s="36">
        <f t="shared" si="33"/>
        <v>-1.5537150600816865</v>
      </c>
      <c r="L76" s="36">
        <f t="shared" si="33"/>
        <v>-1.8544921568246038</v>
      </c>
      <c r="M76" s="36">
        <f t="shared" si="33"/>
        <v>-1.57921738022117</v>
      </c>
      <c r="N76" s="36">
        <f t="shared" si="33"/>
        <v>-1.4836510984368532</v>
      </c>
      <c r="O76" s="36">
        <f t="shared" si="33"/>
        <v>-1.7264357861559314</v>
      </c>
      <c r="P76" s="36">
        <f t="shared" si="33"/>
        <v>-1.8342553651806934</v>
      </c>
      <c r="Q76" s="36">
        <f t="shared" si="33"/>
        <v>-1.8753732648273633</v>
      </c>
      <c r="R76" s="28">
        <f>R53 - R68</f>
        <v>-2.4539866455267116</v>
      </c>
      <c r="S76" s="28">
        <f t="shared" ref="S76:AE76" si="34">S53 - S68</f>
        <v>-2.5826840268002087</v>
      </c>
      <c r="T76" s="28">
        <f t="shared" si="34"/>
        <v>-2.7171525759497648</v>
      </c>
      <c r="U76" s="28">
        <f t="shared" si="34"/>
        <v>-2.8573658293606492</v>
      </c>
      <c r="V76" s="28">
        <f t="shared" si="34"/>
        <v>-3.0032966330036999</v>
      </c>
      <c r="W76" s="28">
        <f t="shared" si="34"/>
        <v>-3.15491713377072</v>
      </c>
      <c r="X76" s="28">
        <f t="shared" si="34"/>
        <v>-3.3121987707200518</v>
      </c>
      <c r="Y76" s="28">
        <f t="shared" si="34"/>
        <v>-3.4751122662315126</v>
      </c>
      <c r="Z76" s="28">
        <f t="shared" si="34"/>
        <v>-3.6436276170697219</v>
      </c>
      <c r="AA76" s="28">
        <f t="shared" si="34"/>
        <v>-3.8177140853551279</v>
      </c>
      <c r="AB76" s="28">
        <f t="shared" si="34"/>
        <v>-3.8973401894416888</v>
      </c>
      <c r="AC76" s="28">
        <f t="shared" si="34"/>
        <v>-4.0773817356563953</v>
      </c>
      <c r="AD76" s="28">
        <f t="shared" si="34"/>
        <v>-4.1628633491542644</v>
      </c>
      <c r="AE76" s="28">
        <f t="shared" si="34"/>
        <v>-4.2486590707191212</v>
      </c>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W76" s="28"/>
      <c r="BX76" s="28"/>
      <c r="BY76" s="28"/>
      <c r="BZ76" s="28"/>
      <c r="CA76" s="28"/>
      <c r="CB76" s="28"/>
    </row>
    <row r="77" spans="1:80" ht="11" customHeight="1">
      <c r="F77" s="28"/>
      <c r="G77" s="28"/>
      <c r="H77" s="28"/>
      <c r="I77" s="28"/>
      <c r="J77" s="28"/>
      <c r="K77" s="28"/>
      <c r="L77" s="28"/>
      <c r="M77" s="28"/>
      <c r="N77" s="28"/>
      <c r="O77" s="28"/>
      <c r="P77" s="28"/>
      <c r="Q77" s="28"/>
    </row>
    <row r="78" spans="1:80" ht="11" customHeight="1">
      <c r="A78" s="186" t="s">
        <v>208</v>
      </c>
      <c r="E78" s="187"/>
      <c r="F78" s="36"/>
      <c r="G78" s="36"/>
      <c r="H78" s="36"/>
      <c r="I78" s="36"/>
      <c r="J78" s="36"/>
      <c r="K78" s="36"/>
      <c r="L78" s="36"/>
      <c r="M78" s="36"/>
      <c r="N78" s="36"/>
      <c r="O78" s="36"/>
      <c r="P78" s="36"/>
      <c r="Q78" s="36"/>
      <c r="R78" s="186" t="s">
        <v>218</v>
      </c>
    </row>
    <row r="79" spans="1:80" ht="11" customHeight="1">
      <c r="B79" s="190" t="s">
        <v>23</v>
      </c>
      <c r="C79" s="190"/>
      <c r="D79" s="190"/>
      <c r="E79" s="187"/>
      <c r="F79" s="36">
        <f t="shared" ref="F79:Q79" si="35">100 * F35/F$50</f>
        <v>0</v>
      </c>
      <c r="G79" s="36">
        <f t="shared" si="35"/>
        <v>0</v>
      </c>
      <c r="H79" s="36">
        <f t="shared" si="35"/>
        <v>0</v>
      </c>
      <c r="I79" s="36">
        <f t="shared" si="35"/>
        <v>0.68870596730670253</v>
      </c>
      <c r="J79" s="36">
        <f t="shared" si="35"/>
        <v>0.65654450933020758</v>
      </c>
      <c r="K79" s="36">
        <f t="shared" si="35"/>
        <v>0.61460767790883708</v>
      </c>
      <c r="L79" s="36">
        <f t="shared" si="35"/>
        <v>0.58317259905035834</v>
      </c>
      <c r="M79" s="36">
        <f t="shared" si="35"/>
        <v>0.55644284605951666</v>
      </c>
      <c r="N79" s="36">
        <f t="shared" si="35"/>
        <v>0.53201054241182866</v>
      </c>
      <c r="O79" s="36">
        <f t="shared" si="35"/>
        <v>0.50885057964373104</v>
      </c>
      <c r="P79" s="36">
        <f t="shared" si="35"/>
        <v>0.48758455013899632</v>
      </c>
      <c r="Q79" s="36">
        <f t="shared" si="35"/>
        <v>0.46766239744190624</v>
      </c>
    </row>
    <row r="80" spans="1:80" ht="11" customHeight="1">
      <c r="B80" s="190" t="s">
        <v>24</v>
      </c>
      <c r="C80" s="190"/>
      <c r="D80" s="190"/>
      <c r="E80" s="189"/>
      <c r="F80" s="36">
        <f t="shared" ref="F80:Q80" si="36">100 * F36/F$50</f>
        <v>0</v>
      </c>
      <c r="G80" s="36">
        <f t="shared" si="36"/>
        <v>0</v>
      </c>
      <c r="H80" s="36">
        <f t="shared" si="36"/>
        <v>0</v>
      </c>
      <c r="I80" s="36">
        <f t="shared" si="36"/>
        <v>6.8181890763363544E-3</v>
      </c>
      <c r="J80" s="36">
        <f t="shared" si="36"/>
        <v>1.8448900712178831E-2</v>
      </c>
      <c r="K80" s="36">
        <f t="shared" si="36"/>
        <v>3.4049265356149577E-2</v>
      </c>
      <c r="L80" s="36">
        <f t="shared" si="36"/>
        <v>6.5373648353545172E-2</v>
      </c>
      <c r="M80" s="36">
        <f t="shared" si="36"/>
        <v>0.10021535657531896</v>
      </c>
      <c r="N80" s="36">
        <f t="shared" si="36"/>
        <v>0.13023618078241564</v>
      </c>
      <c r="O80" s="36">
        <f t="shared" si="36"/>
        <v>0.15804899003734285</v>
      </c>
      <c r="P80" s="36">
        <f t="shared" si="36"/>
        <v>0.18450199377259621</v>
      </c>
      <c r="Q80" s="36">
        <f t="shared" si="36"/>
        <v>0.20969981901295076</v>
      </c>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c r="BM80" s="28"/>
      <c r="BN80" s="28"/>
      <c r="BO80" s="28"/>
      <c r="BP80" s="28"/>
      <c r="BQ80" s="28"/>
      <c r="BR80" s="28"/>
      <c r="BS80" s="28"/>
      <c r="BT80" s="28"/>
      <c r="BU80" s="28"/>
      <c r="BV80" s="28"/>
      <c r="BW80" s="28"/>
      <c r="BX80" s="28"/>
      <c r="BY80" s="28"/>
      <c r="BZ80" s="28"/>
      <c r="CA80" s="28"/>
      <c r="CB80" s="28"/>
    </row>
    <row r="81" spans="1:80" ht="11" customHeight="1">
      <c r="E81" s="5"/>
      <c r="F81" s="37" t="s">
        <v>27</v>
      </c>
      <c r="G81" s="37" t="s">
        <v>27</v>
      </c>
      <c r="H81" s="37" t="s">
        <v>27</v>
      </c>
      <c r="I81" s="37" t="s">
        <v>27</v>
      </c>
      <c r="J81" s="37" t="s">
        <v>27</v>
      </c>
      <c r="K81" s="37" t="s">
        <v>27</v>
      </c>
      <c r="L81" s="37" t="s">
        <v>27</v>
      </c>
      <c r="M81" s="37" t="s">
        <v>27</v>
      </c>
      <c r="N81" s="37" t="s">
        <v>27</v>
      </c>
      <c r="O81" s="37" t="s">
        <v>27</v>
      </c>
      <c r="P81" s="37" t="s">
        <v>27</v>
      </c>
      <c r="Q81" s="37" t="s">
        <v>27</v>
      </c>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c r="CB81" s="28"/>
    </row>
    <row r="82" spans="1:80" ht="11" customHeight="1">
      <c r="C82" s="186" t="s">
        <v>28</v>
      </c>
      <c r="F82" s="36">
        <f t="shared" ref="F82:Q82" si="37">100 * F38/F$50</f>
        <v>0</v>
      </c>
      <c r="G82" s="36">
        <f t="shared" si="37"/>
        <v>0</v>
      </c>
      <c r="H82" s="36">
        <f t="shared" si="37"/>
        <v>0</v>
      </c>
      <c r="I82" s="36">
        <f t="shared" si="37"/>
        <v>0.69552415638303888</v>
      </c>
      <c r="J82" s="36">
        <f t="shared" si="37"/>
        <v>0.67499341004238644</v>
      </c>
      <c r="K82" s="36">
        <f t="shared" si="37"/>
        <v>0.64865694326498657</v>
      </c>
      <c r="L82" s="36">
        <f t="shared" si="37"/>
        <v>0.64854624740390343</v>
      </c>
      <c r="M82" s="36">
        <f t="shared" si="37"/>
        <v>0.65665820263483576</v>
      </c>
      <c r="N82" s="36">
        <f t="shared" si="37"/>
        <v>0.66224672319424427</v>
      </c>
      <c r="O82" s="36">
        <f t="shared" si="37"/>
        <v>0.66689956968107378</v>
      </c>
      <c r="P82" s="36">
        <f t="shared" si="37"/>
        <v>0.6720865439115925</v>
      </c>
      <c r="Q82" s="36">
        <f t="shared" si="37"/>
        <v>0.67736221645485695</v>
      </c>
    </row>
    <row r="83" spans="1:80" ht="11" customHeight="1">
      <c r="F83" s="36"/>
      <c r="G83" s="36"/>
      <c r="H83" s="36"/>
      <c r="I83" s="36"/>
      <c r="J83" s="36"/>
      <c r="K83" s="36"/>
      <c r="L83" s="36"/>
      <c r="M83" s="36"/>
      <c r="N83" s="36"/>
      <c r="O83" s="36"/>
      <c r="P83" s="36"/>
      <c r="Q83" s="36"/>
    </row>
    <row r="84" spans="1:80" ht="11" customHeight="1">
      <c r="A84" s="186" t="s">
        <v>210</v>
      </c>
      <c r="F84" s="36">
        <f t="shared" ref="F84:Q84" si="38">100 * F40/F$50</f>
        <v>-8.9135200720773771</v>
      </c>
      <c r="G84" s="36">
        <f t="shared" si="38"/>
        <v>-8.5031830019527774</v>
      </c>
      <c r="H84" s="36">
        <f t="shared" si="38"/>
        <v>-6.230701580718363</v>
      </c>
      <c r="I84" s="36">
        <f t="shared" si="38"/>
        <v>-3.5207876948464043</v>
      </c>
      <c r="J84" s="36">
        <f t="shared" si="38"/>
        <v>-1.4291948418454909</v>
      </c>
      <c r="K84" s="36">
        <f t="shared" si="38"/>
        <v>-0.90505811681669979</v>
      </c>
      <c r="L84" s="36">
        <f t="shared" si="38"/>
        <v>-1.2059459094207003</v>
      </c>
      <c r="M84" s="36">
        <f t="shared" si="38"/>
        <v>-0.92255917758633454</v>
      </c>
      <c r="N84" s="36">
        <f t="shared" si="38"/>
        <v>-0.8214043752426089</v>
      </c>
      <c r="O84" s="36">
        <f t="shared" si="38"/>
        <v>-1.0595362164748576</v>
      </c>
      <c r="P84" s="36">
        <f t="shared" si="38"/>
        <v>-1.1621688212691013</v>
      </c>
      <c r="Q84" s="36">
        <f t="shared" si="38"/>
        <v>-1.1980110483725064</v>
      </c>
      <c r="R84" s="28">
        <f>R76</f>
        <v>-2.4539866455267116</v>
      </c>
      <c r="S84" s="28">
        <f t="shared" ref="S84:AE84" si="39">S76</f>
        <v>-2.5826840268002087</v>
      </c>
      <c r="T84" s="28">
        <f t="shared" si="39"/>
        <v>-2.7171525759497648</v>
      </c>
      <c r="U84" s="28">
        <f t="shared" si="39"/>
        <v>-2.8573658293606492</v>
      </c>
      <c r="V84" s="28">
        <f t="shared" si="39"/>
        <v>-3.0032966330036999</v>
      </c>
      <c r="W84" s="28">
        <f t="shared" si="39"/>
        <v>-3.15491713377072</v>
      </c>
      <c r="X84" s="28">
        <f t="shared" si="39"/>
        <v>-3.3121987707200518</v>
      </c>
      <c r="Y84" s="28">
        <f t="shared" si="39"/>
        <v>-3.4751122662315126</v>
      </c>
      <c r="Z84" s="28">
        <f t="shared" si="39"/>
        <v>-3.6436276170697219</v>
      </c>
      <c r="AA84" s="28">
        <f t="shared" si="39"/>
        <v>-3.8177140853551279</v>
      </c>
      <c r="AB84" s="28">
        <f t="shared" si="39"/>
        <v>-3.8973401894416888</v>
      </c>
      <c r="AC84" s="28">
        <f t="shared" si="39"/>
        <v>-4.0773817356563953</v>
      </c>
      <c r="AD84" s="28">
        <f t="shared" si="39"/>
        <v>-4.1628633491542644</v>
      </c>
      <c r="AE84" s="28">
        <f t="shared" si="39"/>
        <v>-4.2486590707191212</v>
      </c>
    </row>
    <row r="85" spans="1:80" ht="11" customHeight="1">
      <c r="A85" s="186" t="s">
        <v>205</v>
      </c>
      <c r="F85" s="36">
        <f t="shared" ref="F85:Q85" si="40">100 * F41/F$50</f>
        <v>-7.5615652075267938</v>
      </c>
      <c r="G85" s="36">
        <f t="shared" si="40"/>
        <v>-7.0371286861690567</v>
      </c>
      <c r="H85" s="36">
        <f t="shared" si="40"/>
        <v>-4.7127605949446982</v>
      </c>
      <c r="I85" s="36">
        <f t="shared" si="40"/>
        <v>-1.9014343184726044</v>
      </c>
      <c r="J85" s="36">
        <f t="shared" si="40"/>
        <v>0.26531722796072649</v>
      </c>
      <c r="K85" s="36">
        <f t="shared" si="40"/>
        <v>0.91600921943495139</v>
      </c>
      <c r="L85" s="36">
        <f t="shared" si="40"/>
        <v>0.85618553797580188</v>
      </c>
      <c r="M85" s="36">
        <f t="shared" si="40"/>
        <v>1.3927448621892184</v>
      </c>
      <c r="N85" s="36">
        <f t="shared" si="40"/>
        <v>1.6492788687433924</v>
      </c>
      <c r="O85" s="36">
        <f t="shared" si="40"/>
        <v>1.4814094363420813</v>
      </c>
      <c r="P85" s="36">
        <f t="shared" si="40"/>
        <v>1.4170888339088255</v>
      </c>
      <c r="Q85" s="36">
        <f t="shared" si="40"/>
        <v>1.3750514851024771</v>
      </c>
      <c r="R85" s="28">
        <f>R84 + R74</f>
        <v>0.61804824253027357</v>
      </c>
      <c r="S85" s="28">
        <f t="shared" ref="S85:AE85" si="41">S84 + S74</f>
        <v>0.47859596685601336</v>
      </c>
      <c r="T85" s="28">
        <f t="shared" si="41"/>
        <v>0.34040085183299373</v>
      </c>
      <c r="U85" s="28">
        <f t="shared" si="41"/>
        <v>0.20347274159267448</v>
      </c>
      <c r="V85" s="28">
        <f t="shared" si="41"/>
        <v>6.7821557350472794E-2</v>
      </c>
      <c r="W85" s="28">
        <f t="shared" si="41"/>
        <v>-6.6542701990628395E-2</v>
      </c>
      <c r="X85" s="28">
        <f t="shared" si="41"/>
        <v>-0.19960995923175018</v>
      </c>
      <c r="Y85" s="28">
        <f t="shared" si="41"/>
        <v>-0.33137005826504939</v>
      </c>
      <c r="Z85" s="28">
        <f t="shared" si="41"/>
        <v>-0.46181276345577782</v>
      </c>
      <c r="AA85" s="28">
        <f t="shared" si="41"/>
        <v>-0.59092775901959582</v>
      </c>
      <c r="AB85" s="28">
        <f t="shared" si="41"/>
        <v>-0.61870464839494055</v>
      </c>
      <c r="AC85" s="28">
        <f t="shared" si="41"/>
        <v>-0.74513295361052068</v>
      </c>
      <c r="AD85" s="28">
        <f t="shared" si="41"/>
        <v>-0.77020211464782484</v>
      </c>
      <c r="AE85" s="28">
        <f t="shared" si="41"/>
        <v>-0.79390148879865663</v>
      </c>
    </row>
    <row r="86" spans="1:80" ht="11" customHeight="1">
      <c r="A86" s="186" t="s">
        <v>206</v>
      </c>
      <c r="F86" s="36">
        <f t="shared" ref="F86:Q86" si="42">100 * F42/F$50</f>
        <v>1.3519548645505837</v>
      </c>
      <c r="G86" s="36">
        <f t="shared" si="42"/>
        <v>1.4660543157837225</v>
      </c>
      <c r="H86" s="36">
        <f t="shared" si="42"/>
        <v>1.5179409857736643</v>
      </c>
      <c r="I86" s="36">
        <f t="shared" si="42"/>
        <v>1.6193533763737999</v>
      </c>
      <c r="J86" s="36">
        <f t="shared" si="42"/>
        <v>1.6945120698062173</v>
      </c>
      <c r="K86" s="36">
        <f t="shared" si="42"/>
        <v>1.8210673362516514</v>
      </c>
      <c r="L86" s="36">
        <f t="shared" si="42"/>
        <v>2.0621314473965024</v>
      </c>
      <c r="M86" s="36">
        <f t="shared" si="42"/>
        <v>2.3153040397755529</v>
      </c>
      <c r="N86" s="36">
        <f t="shared" si="42"/>
        <v>2.4706832439860014</v>
      </c>
      <c r="O86" s="36">
        <f t="shared" si="42"/>
        <v>2.540945652816939</v>
      </c>
      <c r="P86" s="36">
        <f t="shared" si="42"/>
        <v>2.5792576551779267</v>
      </c>
      <c r="Q86" s="36">
        <f t="shared" si="42"/>
        <v>2.5730625334749835</v>
      </c>
      <c r="R86" s="36">
        <f>R74</f>
        <v>3.0720348880569852</v>
      </c>
      <c r="S86" s="36">
        <f t="shared" ref="S86:AE86" si="43">S74</f>
        <v>3.0612799936562221</v>
      </c>
      <c r="T86" s="36">
        <f t="shared" si="43"/>
        <v>3.0575534277827585</v>
      </c>
      <c r="U86" s="36">
        <f t="shared" si="43"/>
        <v>3.0608385709533237</v>
      </c>
      <c r="V86" s="36">
        <f t="shared" si="43"/>
        <v>3.0711181903541727</v>
      </c>
      <c r="W86" s="36">
        <f t="shared" si="43"/>
        <v>3.0883744317800916</v>
      </c>
      <c r="X86" s="36">
        <f t="shared" si="43"/>
        <v>3.1125888114883016</v>
      </c>
      <c r="Y86" s="36">
        <f t="shared" si="43"/>
        <v>3.1437422079664632</v>
      </c>
      <c r="Z86" s="36">
        <f t="shared" si="43"/>
        <v>3.1818148536139441</v>
      </c>
      <c r="AA86" s="36">
        <f t="shared" si="43"/>
        <v>3.2267863263355321</v>
      </c>
      <c r="AB86" s="36">
        <f t="shared" si="43"/>
        <v>3.2786355410467483</v>
      </c>
      <c r="AC86" s="36">
        <f t="shared" si="43"/>
        <v>3.3322487820458746</v>
      </c>
      <c r="AD86" s="36">
        <f t="shared" si="43"/>
        <v>3.3926612345064395</v>
      </c>
      <c r="AE86" s="36">
        <f t="shared" si="43"/>
        <v>3.4547575819204646</v>
      </c>
    </row>
    <row r="87" spans="1:80" ht="11" customHeight="1">
      <c r="F87" s="36"/>
      <c r="G87" s="36"/>
      <c r="H87" s="36"/>
      <c r="I87" s="36"/>
      <c r="J87" s="36"/>
      <c r="K87" s="36"/>
      <c r="L87" s="36"/>
      <c r="M87" s="36"/>
      <c r="N87" s="36"/>
      <c r="O87" s="36"/>
      <c r="P87" s="36"/>
      <c r="Q87" s="36"/>
    </row>
    <row r="88" spans="1:80" ht="11" customHeight="1">
      <c r="A88" s="21" t="s">
        <v>211</v>
      </c>
      <c r="B88" s="21"/>
      <c r="C88" s="21"/>
      <c r="D88" s="21"/>
      <c r="F88" s="36">
        <f t="shared" ref="F88:Q88" si="44">100 * F44/F$50</f>
        <v>0</v>
      </c>
      <c r="G88" s="36">
        <f t="shared" si="44"/>
        <v>-0.91678907900203943</v>
      </c>
      <c r="H88" s="36">
        <f t="shared" si="44"/>
        <v>9.9587889211685432E-2</v>
      </c>
      <c r="I88" s="36">
        <f t="shared" si="44"/>
        <v>0.67961472481182983</v>
      </c>
      <c r="J88" s="36">
        <f t="shared" si="44"/>
        <v>0.64573845313449807</v>
      </c>
      <c r="K88" s="36">
        <f t="shared" si="44"/>
        <v>0.60663338668461342</v>
      </c>
      <c r="L88" s="36">
        <f t="shared" si="44"/>
        <v>0.5160334474427184</v>
      </c>
      <c r="M88" s="36">
        <f t="shared" si="44"/>
        <v>0.493130764309134</v>
      </c>
      <c r="N88" s="36">
        <f t="shared" si="44"/>
        <v>0.44654734371426902</v>
      </c>
      <c r="O88" s="36">
        <f t="shared" si="44"/>
        <v>0.40258807056383683</v>
      </c>
      <c r="P88" s="36">
        <f t="shared" si="44"/>
        <v>0.36705594077218573</v>
      </c>
      <c r="Q88" s="36">
        <f t="shared" si="44"/>
        <v>0.34302042031114094</v>
      </c>
    </row>
    <row r="89" spans="1:80" ht="11" customHeight="1">
      <c r="F89" s="36"/>
      <c r="G89" s="36"/>
      <c r="H89" s="36"/>
      <c r="I89" s="36"/>
      <c r="J89" s="36"/>
      <c r="K89" s="36"/>
      <c r="L89" s="36"/>
      <c r="M89" s="36"/>
      <c r="N89" s="36"/>
      <c r="O89" s="36"/>
      <c r="P89" s="36"/>
      <c r="Q89" s="36"/>
    </row>
    <row r="90" spans="1:80" ht="11" customHeight="1">
      <c r="A90" s="186" t="s">
        <v>209</v>
      </c>
      <c r="F90" s="36">
        <f t="shared" ref="F90:Q90" si="45">100 * F46/F$50</f>
        <v>62.148695464920984</v>
      </c>
      <c r="G90" s="36">
        <f t="shared" si="45"/>
        <v>67.333966818129113</v>
      </c>
      <c r="H90" s="36">
        <f t="shared" si="45"/>
        <v>71.220909058016034</v>
      </c>
      <c r="I90" s="36">
        <f t="shared" si="45"/>
        <v>73.140923719270631</v>
      </c>
      <c r="J90" s="36">
        <f t="shared" si="45"/>
        <v>71.800293833117635</v>
      </c>
      <c r="K90" s="36">
        <f t="shared" si="45"/>
        <v>68.725736002882002</v>
      </c>
      <c r="L90" s="36">
        <f t="shared" si="45"/>
        <v>66.932629218602159</v>
      </c>
      <c r="M90" s="36">
        <f t="shared" si="45"/>
        <v>65.280457863594805</v>
      </c>
      <c r="N90" s="36">
        <f t="shared" si="45"/>
        <v>63.682073929073155</v>
      </c>
      <c r="O90" s="36">
        <f t="shared" si="45"/>
        <v>62.371932737111486</v>
      </c>
      <c r="P90" s="36">
        <f t="shared" si="45"/>
        <v>61.294491780537662</v>
      </c>
      <c r="Q90" s="36">
        <f t="shared" si="45"/>
        <v>60.331099709971966</v>
      </c>
      <c r="R90" s="36">
        <f>Q90 / (1 + 2.5% +  'LTBO economic variables'!$H$34) - R84</f>
        <v>60.119886416468958</v>
      </c>
      <c r="S90" s="36">
        <f>R90 / (1 + 2.5% +  'LTBO economic variables'!$H$34) - S84</f>
        <v>60.046701109179068</v>
      </c>
      <c r="T90" s="36">
        <f>S90 / (1 + 2.5% +  'LTBO economic variables'!$H$34) - T84</f>
        <v>60.111217401280896</v>
      </c>
      <c r="U90" s="36">
        <f>T90 / (1 + 2.5% +  'LTBO economic variables'!$H$34) - U84</f>
        <v>60.313096860874353</v>
      </c>
      <c r="V90" s="36">
        <f>U90 / (1 + 2.5% +  'LTBO economic variables'!$H$34) - V84</f>
        <v>60.651988852672311</v>
      </c>
      <c r="W90" s="36">
        <f>V90 / (1 + 2.5% +  'LTBO economic variables'!$H$34) - W84</f>
        <v>61.127530378021049</v>
      </c>
      <c r="X90" s="36">
        <f>W90 / (1 + 2.5% +  'LTBO economic variables'!$H$34) - X84</f>
        <v>61.739345913233613</v>
      </c>
      <c r="Y90" s="36">
        <f>X90 / (1 + 2.5% +  'LTBO economic variables'!$H$34) - Y84</f>
        <v>62.487047246219909</v>
      </c>
      <c r="Z90" s="36">
        <f>Y90 / (1 + 2.5% +  'LTBO economic variables'!$H$34) - Z84</f>
        <v>63.3702333113972</v>
      </c>
      <c r="AA90" s="36">
        <f>Z90 / (1 + 2.5% +  'LTBO economic variables'!$H$34) - AA84</f>
        <v>64.38849002286463</v>
      </c>
      <c r="AB90" s="36">
        <f>AA90 / (1 + 2.5% +  'LTBO economic variables'!$H$34) - AB84</f>
        <v>65.441390105825221</v>
      </c>
      <c r="AC90" s="36">
        <f>AB90 / (1 + 2.5% +  'LTBO economic variables'!$H$34) - AC84</f>
        <v>66.6278185892034</v>
      </c>
      <c r="AD90" s="36">
        <f>AC90 / (1 + 2.5% +  'LTBO economic variables'!$H$34) - AD84</f>
        <v>67.847316760277266</v>
      </c>
      <c r="AE90" s="36">
        <f>AD90 / (1 + 2.5% +  'LTBO economic variables'!$H$34) - AE84</f>
        <v>69.098737833311873</v>
      </c>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c r="CB90" s="36"/>
    </row>
  </sheetData>
  <mergeCells count="17">
    <mergeCell ref="A55:D55"/>
    <mergeCell ref="A4:D4"/>
    <mergeCell ref="C5:D5"/>
    <mergeCell ref="A9:D9"/>
    <mergeCell ref="B20:D20"/>
    <mergeCell ref="B21:D21"/>
    <mergeCell ref="B24:D24"/>
    <mergeCell ref="C30:D30"/>
    <mergeCell ref="A32:D32"/>
    <mergeCell ref="A50:D50"/>
    <mergeCell ref="A52:D52"/>
    <mergeCell ref="C53:D53"/>
    <mergeCell ref="B64:D64"/>
    <mergeCell ref="B65:D65"/>
    <mergeCell ref="B66:D66"/>
    <mergeCell ref="C68:D68"/>
    <mergeCell ref="A76:D76"/>
  </mergeCells>
  <pageMargins left="0.5" right="0.5" top="0.5" bottom="0.5" header="0" footer="0"/>
  <pageSetup scale="97" orientation="portrait"/>
  <ignoredErrors>
    <ignoredError sqref="F7:Q7 F13:Q13 F23:Q23" emptyCellReference="1"/>
    <ignoredError sqref="F14:Q14" formula="1"/>
  </ignoredErrors>
  <legacy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CC90"/>
  <sheetViews>
    <sheetView zoomScale="150" zoomScaleNormal="150" zoomScalePageLayoutView="150" workbookViewId="0">
      <pane xSplit="4" ySplit="3" topLeftCell="K4" activePane="bottomRight" state="frozen"/>
      <selection activeCell="A2" sqref="A2:XFD2"/>
      <selection pane="topRight" activeCell="A2" sqref="A2:XFD2"/>
      <selection pane="bottomLeft" activeCell="A2" sqref="A2:XFD2"/>
      <selection pane="bottomRight" activeCell="R90" sqref="R90:AE90"/>
    </sheetView>
  </sheetViews>
  <sheetFormatPr baseColWidth="10" defaultColWidth="11.33203125" defaultRowHeight="11" customHeight="1" x14ac:dyDescent="0"/>
  <cols>
    <col min="1" max="3" width="2" style="186" customWidth="1"/>
    <col min="4" max="5" width="16.5" style="186" customWidth="1"/>
    <col min="6" max="7" width="7.6640625" style="186" customWidth="1"/>
    <col min="8" max="8" width="6.33203125" style="186" customWidth="1"/>
    <col min="9" max="80" width="7.6640625" style="186" customWidth="1"/>
    <col min="81" max="16384" width="11.33203125" style="186"/>
  </cols>
  <sheetData>
    <row r="1" spans="1:80" ht="11" customHeight="1">
      <c r="A1" s="186" t="s">
        <v>43</v>
      </c>
      <c r="B1" s="5"/>
      <c r="C1" s="5"/>
      <c r="D1" s="5"/>
      <c r="E1" s="5"/>
      <c r="G1" s="6"/>
      <c r="I1" s="6"/>
      <c r="X1" s="6"/>
    </row>
    <row r="2" spans="1:80" ht="11" customHeight="1">
      <c r="F2" s="12" t="s">
        <v>2</v>
      </c>
      <c r="G2" s="190"/>
      <c r="H2" s="190"/>
      <c r="I2" s="190"/>
      <c r="J2" s="190"/>
      <c r="K2" s="190"/>
      <c r="L2" s="190"/>
      <c r="M2" s="190"/>
      <c r="N2" s="190"/>
      <c r="O2" s="190"/>
      <c r="P2" s="190"/>
      <c r="Q2" s="190"/>
      <c r="S2" s="12"/>
      <c r="T2" s="190"/>
      <c r="U2" s="190"/>
      <c r="V2" s="190"/>
      <c r="W2" s="190"/>
      <c r="X2" s="190"/>
      <c r="Y2" s="190"/>
      <c r="Z2" s="190"/>
      <c r="AA2" s="190"/>
      <c r="AB2" s="190"/>
      <c r="AC2" s="190"/>
      <c r="AD2" s="190"/>
      <c r="AE2" s="14"/>
      <c r="AH2" s="15"/>
      <c r="AI2" s="15"/>
    </row>
    <row r="3" spans="1:80" ht="11" customHeight="1">
      <c r="A3" s="16"/>
      <c r="B3" s="16"/>
      <c r="C3" s="16"/>
      <c r="D3" s="17"/>
      <c r="E3" s="17"/>
      <c r="F3" s="18">
        <v>2010</v>
      </c>
      <c r="G3" s="18">
        <v>2011</v>
      </c>
      <c r="H3" s="18">
        <v>2012</v>
      </c>
      <c r="I3" s="18">
        <v>2013</v>
      </c>
      <c r="J3" s="18">
        <v>2014</v>
      </c>
      <c r="K3" s="18">
        <v>2015</v>
      </c>
      <c r="L3" s="18">
        <v>2016</v>
      </c>
      <c r="M3" s="18">
        <v>2017</v>
      </c>
      <c r="N3" s="18">
        <v>2018</v>
      </c>
      <c r="O3" s="18">
        <v>2019</v>
      </c>
      <c r="P3" s="18">
        <v>2020</v>
      </c>
      <c r="Q3" s="18">
        <v>2021</v>
      </c>
      <c r="R3" s="186">
        <v>2022</v>
      </c>
      <c r="S3" s="19">
        <v>2023</v>
      </c>
      <c r="T3" s="186">
        <v>2024</v>
      </c>
      <c r="U3" s="19">
        <v>2025</v>
      </c>
      <c r="V3" s="186">
        <v>2026</v>
      </c>
      <c r="W3" s="19">
        <v>2027</v>
      </c>
      <c r="X3" s="186">
        <v>2028</v>
      </c>
      <c r="Y3" s="19">
        <v>2029</v>
      </c>
      <c r="Z3" s="186">
        <v>2030</v>
      </c>
      <c r="AA3" s="19">
        <v>2031</v>
      </c>
      <c r="AB3" s="186">
        <v>2032</v>
      </c>
      <c r="AC3" s="19">
        <v>2033</v>
      </c>
      <c r="AD3" s="186">
        <v>2034</v>
      </c>
      <c r="AE3" s="19">
        <v>2035</v>
      </c>
      <c r="AF3" s="19"/>
      <c r="AH3" s="19"/>
      <c r="AJ3" s="19"/>
      <c r="AL3" s="19"/>
      <c r="AN3" s="19"/>
      <c r="AP3" s="19"/>
      <c r="AR3" s="19"/>
      <c r="AT3" s="19"/>
      <c r="AV3" s="19"/>
      <c r="AX3" s="19"/>
      <c r="AZ3" s="19"/>
      <c r="BB3" s="19"/>
      <c r="BD3" s="19"/>
      <c r="BF3" s="19"/>
      <c r="BH3" s="19"/>
      <c r="BJ3" s="19"/>
      <c r="BL3" s="19"/>
      <c r="BN3" s="19"/>
      <c r="BP3" s="19"/>
      <c r="BR3" s="19"/>
      <c r="BT3" s="19"/>
      <c r="BV3" s="19"/>
      <c r="BX3" s="19"/>
      <c r="BZ3" s="19"/>
      <c r="CB3" s="19"/>
    </row>
    <row r="4" spans="1:80" ht="11" customHeight="1">
      <c r="A4" s="203" t="s">
        <v>4</v>
      </c>
      <c r="B4" s="204"/>
      <c r="C4" s="204"/>
      <c r="D4" s="204"/>
      <c r="E4" s="187"/>
    </row>
    <row r="5" spans="1:80" ht="11" customHeight="1">
      <c r="C5" s="203" t="s">
        <v>11</v>
      </c>
      <c r="D5" s="204"/>
      <c r="E5" s="187"/>
      <c r="F5" s="21">
        <f>'CBO baseline'!F13</f>
        <v>2162.7241090402213</v>
      </c>
      <c r="G5" s="21">
        <f>'CBO baseline'!G13</f>
        <v>2313.8351398159875</v>
      </c>
      <c r="H5" s="21">
        <f>'CBO baseline'!H13</f>
        <v>2635.3800813912849</v>
      </c>
      <c r="I5" s="21">
        <f>'CBO baseline'!I13</f>
        <v>3069.1060037011266</v>
      </c>
      <c r="J5" s="21">
        <f>'CBO baseline'!J13</f>
        <v>3423.1684205797633</v>
      </c>
      <c r="K5" s="21">
        <f>'CBO baseline'!K13</f>
        <v>3665.2916404570346</v>
      </c>
      <c r="L5" s="21">
        <f>'CBO baseline'!L13</f>
        <v>3846.8717333335117</v>
      </c>
      <c r="M5" s="21">
        <f>'CBO baseline'!M13</f>
        <v>4087.4635504128655</v>
      </c>
      <c r="N5" s="21">
        <f>'CBO baseline'!N13</f>
        <v>4285.6861555203786</v>
      </c>
      <c r="O5" s="21">
        <f>'CBO baseline'!O13</f>
        <v>4508.1602104446829</v>
      </c>
      <c r="P5" s="21">
        <f>'CBO baseline'!P13</f>
        <v>4730.8493548389542</v>
      </c>
      <c r="Q5" s="21">
        <f>'CBO baseline'!Q13</f>
        <v>4969.2070536816345</v>
      </c>
      <c r="V5" s="21"/>
      <c r="W5" s="21"/>
      <c r="X5" s="21"/>
      <c r="Y5" s="21"/>
      <c r="Z5" s="21"/>
      <c r="AA5" s="21"/>
      <c r="AB5" s="21"/>
      <c r="AC5" s="21"/>
      <c r="AD5" s="21"/>
      <c r="AE5" s="21"/>
      <c r="AF5" s="21"/>
      <c r="AH5" s="21"/>
      <c r="AI5" s="21"/>
    </row>
    <row r="6" spans="1:80" s="193" customFormat="1" ht="11" customHeight="1">
      <c r="D6" s="193" t="s">
        <v>225</v>
      </c>
      <c r="E6" s="194"/>
      <c r="F6" s="195"/>
      <c r="G6" s="195">
        <f>'CBO alternatives'!D54</f>
        <v>0</v>
      </c>
      <c r="H6" s="195">
        <f>'CBO alternatives'!E54</f>
        <v>-11.335000000000001</v>
      </c>
      <c r="I6" s="195">
        <f>'CBO alternatives'!F54</f>
        <v>-237.50745712192472</v>
      </c>
      <c r="J6" s="195">
        <f>'CBO alternatives'!G54</f>
        <v>-340.07400000000001</v>
      </c>
      <c r="K6" s="195">
        <f>'CBO alternatives'!H54</f>
        <v>-385.30700000000002</v>
      </c>
      <c r="L6" s="195">
        <f>'CBO alternatives'!I54</f>
        <v>-414.363</v>
      </c>
      <c r="M6" s="195">
        <f>'CBO alternatives'!J54</f>
        <v>-443.60599999999999</v>
      </c>
      <c r="N6" s="195">
        <f>'CBO alternatives'!K54</f>
        <v>-475.63600000000002</v>
      </c>
      <c r="O6" s="195">
        <f>'CBO alternatives'!L54</f>
        <v>-509.44099999999997</v>
      </c>
      <c r="P6" s="195">
        <f>'CBO alternatives'!M54</f>
        <v>-546.42200000000003</v>
      </c>
      <c r="Q6" s="195">
        <f>'CBO alternatives'!N54</f>
        <v>-585.55999999999995</v>
      </c>
      <c r="V6" s="195"/>
      <c r="W6" s="195"/>
      <c r="X6" s="195"/>
      <c r="Y6" s="195"/>
      <c r="Z6" s="195"/>
      <c r="AA6" s="195"/>
      <c r="AB6" s="195"/>
      <c r="AC6" s="195"/>
      <c r="AD6" s="195"/>
      <c r="AE6" s="195"/>
      <c r="AF6" s="195"/>
      <c r="AH6" s="195"/>
      <c r="AI6" s="195"/>
    </row>
    <row r="7" spans="1:80" s="188" customFormat="1" ht="11" customHeight="1">
      <c r="D7" s="188" t="s">
        <v>220</v>
      </c>
      <c r="E7" s="189"/>
      <c r="F7" s="198">
        <f>SUM(F5:F6)</f>
        <v>2162.7241090402213</v>
      </c>
      <c r="G7" s="198">
        <f t="shared" ref="G7:Q7" si="0">SUM(G5:G6)</f>
        <v>2313.8351398159875</v>
      </c>
      <c r="H7" s="198">
        <f t="shared" si="0"/>
        <v>2624.0450813912848</v>
      </c>
      <c r="I7" s="198">
        <f t="shared" si="0"/>
        <v>2831.5985465792019</v>
      </c>
      <c r="J7" s="198">
        <f t="shared" si="0"/>
        <v>3083.0944205797632</v>
      </c>
      <c r="K7" s="198">
        <f t="shared" si="0"/>
        <v>3279.9846404570344</v>
      </c>
      <c r="L7" s="198">
        <f t="shared" si="0"/>
        <v>3432.5087333335118</v>
      </c>
      <c r="M7" s="198">
        <f t="shared" si="0"/>
        <v>3643.8575504128657</v>
      </c>
      <c r="N7" s="198">
        <f t="shared" si="0"/>
        <v>3810.0501555203787</v>
      </c>
      <c r="O7" s="198">
        <f t="shared" si="0"/>
        <v>3998.7192104446831</v>
      </c>
      <c r="P7" s="198">
        <f t="shared" si="0"/>
        <v>4184.4273548389538</v>
      </c>
      <c r="Q7" s="198">
        <f t="shared" si="0"/>
        <v>4383.6470536816341</v>
      </c>
      <c r="V7" s="198"/>
      <c r="W7" s="198"/>
      <c r="X7" s="198"/>
      <c r="Y7" s="198"/>
      <c r="Z7" s="198"/>
      <c r="AA7" s="198"/>
      <c r="AB7" s="198"/>
      <c r="AC7" s="198"/>
      <c r="AD7" s="198"/>
      <c r="AE7" s="198"/>
      <c r="AF7" s="198"/>
      <c r="AH7" s="198"/>
      <c r="AI7" s="198"/>
    </row>
    <row r="8" spans="1:80" s="188" customFormat="1" ht="11" customHeight="1">
      <c r="F8" s="198"/>
      <c r="G8" s="198"/>
      <c r="H8" s="198"/>
      <c r="I8" s="198"/>
      <c r="J8" s="198"/>
      <c r="K8" s="198"/>
      <c r="L8" s="198"/>
      <c r="M8" s="198"/>
      <c r="N8" s="198"/>
      <c r="O8" s="198"/>
      <c r="P8" s="198"/>
      <c r="Q8" s="198"/>
      <c r="V8" s="198"/>
      <c r="W8" s="198"/>
      <c r="X8" s="198"/>
      <c r="Y8" s="198"/>
      <c r="Z8" s="198"/>
      <c r="AA8" s="198"/>
      <c r="AB8" s="198"/>
      <c r="AC8" s="198"/>
      <c r="AD8" s="198"/>
      <c r="AE8" s="198"/>
      <c r="AF8" s="198"/>
    </row>
    <row r="9" spans="1:80" s="188" customFormat="1" ht="11" customHeight="1">
      <c r="A9" s="205" t="s">
        <v>14</v>
      </c>
      <c r="B9" s="206"/>
      <c r="C9" s="206"/>
      <c r="D9" s="206"/>
      <c r="E9" s="189"/>
      <c r="F9" s="198"/>
      <c r="G9" s="198"/>
      <c r="H9" s="198"/>
      <c r="I9" s="198"/>
      <c r="J9" s="198"/>
      <c r="K9" s="198"/>
      <c r="L9" s="198"/>
      <c r="M9" s="198"/>
      <c r="N9" s="198"/>
      <c r="O9" s="198"/>
      <c r="P9" s="198"/>
      <c r="Q9" s="198"/>
      <c r="V9" s="198"/>
      <c r="W9" s="198"/>
      <c r="X9" s="198"/>
      <c r="Y9" s="198"/>
      <c r="Z9" s="198"/>
      <c r="AA9" s="198"/>
      <c r="AB9" s="198"/>
      <c r="AC9" s="198"/>
      <c r="AD9" s="198"/>
      <c r="AE9" s="198"/>
      <c r="AF9" s="198"/>
    </row>
    <row r="10" spans="1:80" s="188" customFormat="1" ht="11" customHeight="1">
      <c r="B10" s="189"/>
      <c r="C10" s="189" t="s">
        <v>59</v>
      </c>
      <c r="D10" s="189"/>
      <c r="E10" s="189"/>
      <c r="F10" s="198">
        <f>'CBO mandatory spending'!F9</f>
        <v>700.75199999999995</v>
      </c>
      <c r="G10" s="198">
        <f>'CBO mandatory spending'!G9</f>
        <v>725.59100000000001</v>
      </c>
      <c r="H10" s="198">
        <f>'CBO mandatory spending'!H9</f>
        <v>768.67600000000004</v>
      </c>
      <c r="I10" s="198">
        <f>'CBO mandatory spending'!I9</f>
        <v>811.82100000000003</v>
      </c>
      <c r="J10" s="198">
        <f>'CBO mandatory spending'!J9</f>
        <v>853.28800000000001</v>
      </c>
      <c r="K10" s="198">
        <f>'CBO mandatory spending'!K9</f>
        <v>896.74599999999998</v>
      </c>
      <c r="L10" s="198">
        <f>'CBO mandatory spending'!L9</f>
        <v>945.46900000000005</v>
      </c>
      <c r="M10" s="198">
        <f>'CBO mandatory spending'!M9</f>
        <v>1001.3869999999999</v>
      </c>
      <c r="N10" s="198">
        <f>'CBO mandatory spending'!N9</f>
        <v>1063.357</v>
      </c>
      <c r="O10" s="198">
        <f>'CBO mandatory spending'!O9</f>
        <v>1131.0170000000001</v>
      </c>
      <c r="P10" s="198">
        <f>'CBO mandatory spending'!P9</f>
        <v>1202.6780000000001</v>
      </c>
      <c r="Q10" s="198">
        <f>'CBO mandatory spending'!Q9</f>
        <v>1276.0809999999999</v>
      </c>
      <c r="V10" s="198"/>
      <c r="W10" s="198"/>
      <c r="X10" s="198"/>
      <c r="Y10" s="198"/>
      <c r="Z10" s="198"/>
      <c r="AA10" s="198"/>
      <c r="AB10" s="198"/>
      <c r="AC10" s="198"/>
      <c r="AD10" s="198"/>
      <c r="AE10" s="198"/>
      <c r="AF10" s="198"/>
    </row>
    <row r="11" spans="1:80" s="188" customFormat="1" ht="11" customHeight="1">
      <c r="B11" s="189"/>
      <c r="D11" s="189" t="s">
        <v>170</v>
      </c>
      <c r="E11" s="189"/>
      <c r="F11" s="198">
        <f>'CBO mandatory spending'!F12</f>
        <v>520.48599999999999</v>
      </c>
      <c r="G11" s="198">
        <f>'CBO mandatory spending'!G12</f>
        <v>555.43399999999997</v>
      </c>
      <c r="H11" s="198">
        <f>'CBO mandatory spending'!H12</f>
        <v>555.32100000000003</v>
      </c>
      <c r="I11" s="198">
        <f>'CBO mandatory spending'!I12</f>
        <v>597.82899999999995</v>
      </c>
      <c r="J11" s="198">
        <f>'CBO mandatory spending'!J12</f>
        <v>631.62</v>
      </c>
      <c r="K11" s="198">
        <f>'CBO mandatory spending'!K12</f>
        <v>662.07799999999997</v>
      </c>
      <c r="L11" s="198">
        <f>'CBO mandatory spending'!L12</f>
        <v>717.59</v>
      </c>
      <c r="M11" s="198">
        <f>'CBO mandatory spending'!M12</f>
        <v>746.47</v>
      </c>
      <c r="N11" s="198">
        <f>'CBO mandatory spending'!N12</f>
        <v>776.779</v>
      </c>
      <c r="O11" s="198">
        <f>'CBO mandatory spending'!O12</f>
        <v>844.66300000000001</v>
      </c>
      <c r="P11" s="198">
        <f>'CBO mandatory spending'!P12</f>
        <v>902.58900000000006</v>
      </c>
      <c r="Q11" s="198">
        <f>'CBO mandatory spending'!Q12</f>
        <v>966.14</v>
      </c>
      <c r="V11" s="198"/>
      <c r="W11" s="198"/>
      <c r="X11" s="198"/>
      <c r="Y11" s="198"/>
      <c r="Z11" s="198"/>
      <c r="AA11" s="198"/>
      <c r="AB11" s="198"/>
      <c r="AC11" s="198"/>
      <c r="AD11" s="198"/>
      <c r="AE11" s="198"/>
      <c r="AF11" s="198"/>
    </row>
    <row r="12" spans="1:80" s="188" customFormat="1" ht="11" customHeight="1">
      <c r="B12" s="189"/>
      <c r="D12" s="189" t="s">
        <v>221</v>
      </c>
      <c r="E12" s="189"/>
      <c r="F12" s="198"/>
      <c r="G12" s="198">
        <f>-'CBO alternatives'!D36</f>
        <v>0</v>
      </c>
      <c r="H12" s="198">
        <f>-'CBO alternatives'!E36</f>
        <v>12.023999999999999</v>
      </c>
      <c r="I12" s="198">
        <f>-'CBO alternatives'!F36</f>
        <v>19.085999999999999</v>
      </c>
      <c r="J12" s="198">
        <f>-'CBO alternatives'!G36</f>
        <v>22.881</v>
      </c>
      <c r="K12" s="198">
        <f>-'CBO alternatives'!H36</f>
        <v>26.055</v>
      </c>
      <c r="L12" s="198">
        <f>-'CBO alternatives'!I36</f>
        <v>28.838999999999999</v>
      </c>
      <c r="M12" s="198">
        <f>-'CBO alternatives'!J36</f>
        <v>31.286000000000001</v>
      </c>
      <c r="N12" s="198">
        <f>-'CBO alternatives'!K36</f>
        <v>33.884</v>
      </c>
      <c r="O12" s="198">
        <f>-'CBO alternatives'!L36</f>
        <v>37.353999999999999</v>
      </c>
      <c r="P12" s="198">
        <f>-'CBO alternatives'!M36</f>
        <v>41.061999999999998</v>
      </c>
      <c r="Q12" s="198">
        <f>-'CBO alternatives'!N36</f>
        <v>45.085999999999999</v>
      </c>
      <c r="V12" s="198"/>
      <c r="W12" s="198"/>
      <c r="X12" s="198"/>
      <c r="Y12" s="198"/>
      <c r="Z12" s="198"/>
      <c r="AA12" s="198"/>
      <c r="AB12" s="198"/>
      <c r="AC12" s="198"/>
      <c r="AD12" s="198"/>
      <c r="AE12" s="198"/>
      <c r="AF12" s="198"/>
    </row>
    <row r="13" spans="1:80" s="188" customFormat="1" ht="11" customHeight="1">
      <c r="B13" s="189"/>
      <c r="D13" s="189" t="s">
        <v>175</v>
      </c>
      <c r="E13" s="189"/>
      <c r="F13" s="198">
        <f>SUM(F11:F12)</f>
        <v>520.48599999999999</v>
      </c>
      <c r="G13" s="198">
        <f t="shared" ref="G13:Q13" si="1">SUM(G11:G12)</f>
        <v>555.43399999999997</v>
      </c>
      <c r="H13" s="198">
        <f t="shared" si="1"/>
        <v>567.34500000000003</v>
      </c>
      <c r="I13" s="198">
        <f t="shared" si="1"/>
        <v>616.91499999999996</v>
      </c>
      <c r="J13" s="198">
        <f t="shared" si="1"/>
        <v>654.50099999999998</v>
      </c>
      <c r="K13" s="198">
        <f t="shared" si="1"/>
        <v>688.13299999999992</v>
      </c>
      <c r="L13" s="198">
        <f t="shared" si="1"/>
        <v>746.42900000000009</v>
      </c>
      <c r="M13" s="198">
        <f t="shared" si="1"/>
        <v>777.75600000000009</v>
      </c>
      <c r="N13" s="198">
        <f t="shared" si="1"/>
        <v>810.66300000000001</v>
      </c>
      <c r="O13" s="198">
        <f t="shared" si="1"/>
        <v>882.01700000000005</v>
      </c>
      <c r="P13" s="198">
        <f t="shared" si="1"/>
        <v>943.65100000000007</v>
      </c>
      <c r="Q13" s="198">
        <f t="shared" si="1"/>
        <v>1011.226</v>
      </c>
      <c r="V13" s="198"/>
      <c r="W13" s="198"/>
      <c r="X13" s="198"/>
      <c r="Y13" s="198"/>
      <c r="Z13" s="198"/>
      <c r="AA13" s="198"/>
      <c r="AB13" s="198"/>
      <c r="AC13" s="198"/>
      <c r="AD13" s="198"/>
      <c r="AE13" s="198"/>
      <c r="AF13" s="198"/>
    </row>
    <row r="14" spans="1:80" s="188" customFormat="1" ht="11" customHeight="1">
      <c r="B14" s="189"/>
      <c r="D14" s="189" t="s">
        <v>171</v>
      </c>
      <c r="E14" s="189"/>
      <c r="F14" s="198">
        <f>'CBO mandatory spending'!F66</f>
        <v>-74.009</v>
      </c>
      <c r="G14" s="198">
        <f>'CBO mandatory spending'!G66</f>
        <v>-78.858000000000004</v>
      </c>
      <c r="H14" s="198">
        <f>'CBO mandatory spending'!H66</f>
        <v>-83.869</v>
      </c>
      <c r="I14" s="198">
        <f>'CBO mandatory spending'!I66</f>
        <v>-85.739000000000004</v>
      </c>
      <c r="J14" s="198">
        <f>'CBO mandatory spending'!J66</f>
        <v>-90.116</v>
      </c>
      <c r="K14" s="198">
        <f>'CBO mandatory spending'!K66</f>
        <v>-96.863</v>
      </c>
      <c r="L14" s="198">
        <f>'CBO mandatory spending'!L66</f>
        <v>-104.89400000000001</v>
      </c>
      <c r="M14" s="198">
        <f>'CBO mandatory spending'!M66</f>
        <v>-113.773</v>
      </c>
      <c r="N14" s="198">
        <f>'CBO mandatory spending'!N66</f>
        <v>-122.703</v>
      </c>
      <c r="O14" s="198">
        <f>'CBO mandatory spending'!O66</f>
        <v>-132.053</v>
      </c>
      <c r="P14" s="198">
        <f>'CBO mandatory spending'!P66</f>
        <v>-137.99100000000001</v>
      </c>
      <c r="Q14" s="198">
        <f>'CBO mandatory spending'!Q66</f>
        <v>-147.702</v>
      </c>
      <c r="V14" s="198"/>
      <c r="W14" s="198"/>
      <c r="X14" s="198"/>
      <c r="Y14" s="198"/>
      <c r="Z14" s="198"/>
      <c r="AA14" s="198"/>
      <c r="AB14" s="198"/>
      <c r="AC14" s="198"/>
      <c r="AD14" s="198"/>
      <c r="AE14" s="198"/>
      <c r="AF14" s="198"/>
    </row>
    <row r="15" spans="1:80" s="188" customFormat="1" ht="11" customHeight="1">
      <c r="B15" s="189"/>
      <c r="C15" s="189" t="s">
        <v>172</v>
      </c>
      <c r="D15" s="189"/>
      <c r="E15" s="189"/>
      <c r="F15" s="198">
        <f>SUM(F13:F14)</f>
        <v>446.47699999999998</v>
      </c>
      <c r="G15" s="198">
        <f t="shared" ref="G15:Q15" si="2">SUM(G13:G14)</f>
        <v>476.57599999999996</v>
      </c>
      <c r="H15" s="198">
        <f t="shared" si="2"/>
        <v>483.476</v>
      </c>
      <c r="I15" s="198">
        <f t="shared" si="2"/>
        <v>531.17599999999993</v>
      </c>
      <c r="J15" s="198">
        <f t="shared" si="2"/>
        <v>564.38499999999999</v>
      </c>
      <c r="K15" s="198">
        <f t="shared" si="2"/>
        <v>591.27</v>
      </c>
      <c r="L15" s="198">
        <f t="shared" si="2"/>
        <v>641.53500000000008</v>
      </c>
      <c r="M15" s="198">
        <f t="shared" si="2"/>
        <v>663.98300000000006</v>
      </c>
      <c r="N15" s="198">
        <f t="shared" si="2"/>
        <v>687.96</v>
      </c>
      <c r="O15" s="198">
        <f t="shared" si="2"/>
        <v>749.96400000000006</v>
      </c>
      <c r="P15" s="198">
        <f t="shared" si="2"/>
        <v>805.66000000000008</v>
      </c>
      <c r="Q15" s="198">
        <f t="shared" si="2"/>
        <v>863.524</v>
      </c>
      <c r="V15" s="198"/>
      <c r="W15" s="198"/>
      <c r="X15" s="198"/>
      <c r="Y15" s="198"/>
      <c r="Z15" s="198"/>
      <c r="AA15" s="198"/>
      <c r="AB15" s="198"/>
      <c r="AC15" s="198"/>
      <c r="AD15" s="198"/>
      <c r="AE15" s="198"/>
      <c r="AF15" s="198"/>
    </row>
    <row r="16" spans="1:80" s="188" customFormat="1" ht="11" customHeight="1">
      <c r="B16" s="189"/>
      <c r="C16" s="189" t="s">
        <v>61</v>
      </c>
      <c r="D16" s="189"/>
      <c r="E16" s="189"/>
      <c r="F16" s="198">
        <f>'CBO mandatory spending'!F13</f>
        <v>272.77100000000002</v>
      </c>
      <c r="G16" s="198">
        <f>'CBO mandatory spending'!G13</f>
        <v>274.399</v>
      </c>
      <c r="H16" s="198">
        <f>'CBO mandatory spending'!H13</f>
        <v>259.43599999999998</v>
      </c>
      <c r="I16" s="198">
        <f>'CBO mandatory spending'!I13</f>
        <v>275.935</v>
      </c>
      <c r="J16" s="198">
        <f>'CBO mandatory spending'!J13</f>
        <v>324.53100000000001</v>
      </c>
      <c r="K16" s="198">
        <f>'CBO mandatory spending'!K13</f>
        <v>364.21300000000002</v>
      </c>
      <c r="L16" s="198">
        <f>'CBO mandatory spending'!L13</f>
        <v>403.67700000000002</v>
      </c>
      <c r="M16" s="198">
        <f>'CBO mandatory spending'!M13</f>
        <v>430.29399999999998</v>
      </c>
      <c r="N16" s="198">
        <f>'CBO mandatory spending'!N13</f>
        <v>455.18599999999998</v>
      </c>
      <c r="O16" s="198">
        <f>'CBO mandatory spending'!O13</f>
        <v>486.26600000000002</v>
      </c>
      <c r="P16" s="198">
        <f>'CBO mandatory spending'!P13</f>
        <v>520.06799999999998</v>
      </c>
      <c r="Q16" s="198">
        <f>'CBO mandatory spending'!Q13</f>
        <v>561.36500000000001</v>
      </c>
      <c r="V16" s="198"/>
      <c r="W16" s="198"/>
      <c r="X16" s="198"/>
      <c r="Y16" s="198"/>
      <c r="Z16" s="198"/>
      <c r="AA16" s="198"/>
      <c r="AB16" s="198"/>
      <c r="AC16" s="198"/>
      <c r="AD16" s="198"/>
      <c r="AE16" s="198"/>
      <c r="AF16" s="198"/>
    </row>
    <row r="17" spans="1:35" s="188" customFormat="1" ht="11" customHeight="1">
      <c r="B17" s="189"/>
      <c r="C17" s="189" t="s">
        <v>176</v>
      </c>
      <c r="D17" s="189"/>
      <c r="E17" s="189"/>
      <c r="F17" s="198">
        <f>SUM('CBO mandatory spending'!F16,'CBO mandatory spending'!F19)</f>
        <v>7.8879999999999999</v>
      </c>
      <c r="G17" s="198">
        <f>SUM('CBO mandatory spending'!G16,'CBO mandatory spending'!G19)</f>
        <v>8.6579999999999995</v>
      </c>
      <c r="H17" s="198">
        <f>SUM('CBO mandatory spending'!H16,'CBO mandatory spending'!H19)</f>
        <v>9.4329999999999998</v>
      </c>
      <c r="I17" s="198">
        <f>SUM('CBO mandatory spending'!I16,'CBO mandatory spending'!I19)</f>
        <v>10.095999999999998</v>
      </c>
      <c r="J17" s="198">
        <f>SUM('CBO mandatory spending'!J16,'CBO mandatory spending'!J19)</f>
        <v>25.185000000000002</v>
      </c>
      <c r="K17" s="198">
        <f>SUM('CBO mandatory spending'!K16,'CBO mandatory spending'!K19)</f>
        <v>44.124000000000002</v>
      </c>
      <c r="L17" s="198">
        <f>SUM('CBO mandatory spending'!L16,'CBO mandatory spending'!L19)</f>
        <v>66.012999999999991</v>
      </c>
      <c r="M17" s="198">
        <f>SUM('CBO mandatory spending'!M16,'CBO mandatory spending'!M19)</f>
        <v>78.435000000000002</v>
      </c>
      <c r="N17" s="198">
        <f>SUM('CBO mandatory spending'!N16,'CBO mandatory spending'!N19)</f>
        <v>84.861999999999995</v>
      </c>
      <c r="O17" s="198">
        <f>SUM('CBO mandatory spending'!O16,'CBO mandatory spending'!O19)</f>
        <v>90.62</v>
      </c>
      <c r="P17" s="198">
        <f>SUM('CBO mandatory spending'!P16,'CBO mandatory spending'!P19)</f>
        <v>96.173000000000002</v>
      </c>
      <c r="Q17" s="198">
        <f>SUM('CBO mandatory spending'!Q16,'CBO mandatory spending'!Q19)</f>
        <v>102.074</v>
      </c>
      <c r="V17" s="198"/>
      <c r="W17" s="198"/>
      <c r="X17" s="198"/>
      <c r="Y17" s="198"/>
      <c r="Z17" s="198"/>
      <c r="AA17" s="198"/>
      <c r="AB17" s="198"/>
      <c r="AC17" s="198"/>
      <c r="AD17" s="198"/>
      <c r="AE17" s="198"/>
      <c r="AF17" s="198"/>
    </row>
    <row r="18" spans="1:35" s="188" customFormat="1" ht="11" customHeight="1">
      <c r="B18" s="189"/>
      <c r="C18" s="189" t="s">
        <v>173</v>
      </c>
      <c r="D18" s="189"/>
      <c r="E18" s="189"/>
      <c r="F18" s="198">
        <f>SUM('CBO mandatory spending'!F17,'CBO mandatory spending'!F20)</f>
        <v>9.2840000000000007</v>
      </c>
      <c r="G18" s="198">
        <f>SUM('CBO mandatory spending'!G17,'CBO mandatory spending'!G20)</f>
        <v>13.573</v>
      </c>
      <c r="H18" s="198">
        <f>SUM('CBO mandatory spending'!H17,'CBO mandatory spending'!H20)</f>
        <v>16.524999999999999</v>
      </c>
      <c r="I18" s="198">
        <f>SUM('CBO mandatory spending'!I17,'CBO mandatory spending'!I20)</f>
        <v>17.038</v>
      </c>
      <c r="J18" s="198">
        <f>SUM('CBO mandatory spending'!J17,'CBO mandatory spending'!J20)</f>
        <v>24</v>
      </c>
      <c r="K18" s="198">
        <f>SUM('CBO mandatory spending'!K17,'CBO mandatory spending'!K20)</f>
        <v>37.701999999999998</v>
      </c>
      <c r="L18" s="198">
        <f>SUM('CBO mandatory spending'!L17,'CBO mandatory spending'!L20)</f>
        <v>36.001000000000005</v>
      </c>
      <c r="M18" s="198">
        <f>SUM('CBO mandatory spending'!M17,'CBO mandatory spending'!M20)</f>
        <v>38.786999999999999</v>
      </c>
      <c r="N18" s="198">
        <f>SUM('CBO mandatory spending'!N17,'CBO mandatory spending'!N20)</f>
        <v>39.802999999999997</v>
      </c>
      <c r="O18" s="198">
        <f>SUM('CBO mandatory spending'!O17,'CBO mandatory spending'!O20)</f>
        <v>44.829000000000001</v>
      </c>
      <c r="P18" s="198">
        <f>SUM('CBO mandatory spending'!P17,'CBO mandatory spending'!P20)</f>
        <v>50.151000000000003</v>
      </c>
      <c r="Q18" s="198">
        <f>SUM('CBO mandatory spending'!Q17,'CBO mandatory spending'!Q20)</f>
        <v>54.245999999999995</v>
      </c>
      <c r="V18" s="198"/>
      <c r="W18" s="198"/>
      <c r="X18" s="198"/>
      <c r="Y18" s="198"/>
      <c r="Z18" s="198"/>
      <c r="AA18" s="198"/>
      <c r="AB18" s="198"/>
      <c r="AC18" s="198"/>
      <c r="AD18" s="198"/>
      <c r="AE18" s="198"/>
      <c r="AF18" s="198"/>
    </row>
    <row r="19" spans="1:35" s="188" customFormat="1" ht="11" customHeight="1">
      <c r="B19" s="189"/>
      <c r="C19" s="189" t="s">
        <v>174</v>
      </c>
      <c r="D19" s="189"/>
      <c r="E19" s="189"/>
      <c r="F19" s="198">
        <f>SUM('CBO mandatory spending'!F34,'CBO mandatory spending'!F41,'CBO mandatory spending'!F47,'CBO mandatory spending'!F57,'CBO mandatory spending'!F68,'CBO mandatory spending'!F69)</f>
        <v>475.72800000000001</v>
      </c>
      <c r="G19" s="198">
        <f>SUM('CBO mandatory spending'!G34,'CBO mandatory spending'!G41,'CBO mandatory spending'!G47,'CBO mandatory spending'!G57,'CBO mandatory spending'!G68,'CBO mandatory spending'!G69)</f>
        <v>523.86099999999988</v>
      </c>
      <c r="H19" s="198">
        <f>SUM('CBO mandatory spending'!H34,'CBO mandatory spending'!H41,'CBO mandatory spending'!H47,'CBO mandatory spending'!H57,'CBO mandatory spending'!H68,'CBO mandatory spending'!H69)</f>
        <v>530.23</v>
      </c>
      <c r="I19" s="198">
        <f>SUM('CBO mandatory spending'!I34,'CBO mandatory spending'!I41,'CBO mandatory spending'!I47,'CBO mandatory spending'!I57,'CBO mandatory spending'!I68,'CBO mandatory spending'!I69)</f>
        <v>502.18099999999993</v>
      </c>
      <c r="J19" s="198">
        <f>SUM('CBO mandatory spending'!J34,'CBO mandatory spending'!J41,'CBO mandatory spending'!J47,'CBO mandatory spending'!J57,'CBO mandatory spending'!J68,'CBO mandatory spending'!J69)</f>
        <v>442.82999999999993</v>
      </c>
      <c r="K19" s="198">
        <f>SUM('CBO mandatory spending'!K34,'CBO mandatory spending'!K41,'CBO mandatory spending'!K47,'CBO mandatory spending'!K57,'CBO mandatory spending'!K68,'CBO mandatory spending'!K69)</f>
        <v>431.86</v>
      </c>
      <c r="L19" s="198">
        <f>SUM('CBO mandatory spending'!L34,'CBO mandatory spending'!L41,'CBO mandatory spending'!L47,'CBO mandatory spending'!L57,'CBO mandatory spending'!L68,'CBO mandatory spending'!L69)</f>
        <v>446.76099999999985</v>
      </c>
      <c r="M19" s="198">
        <f>SUM('CBO mandatory spending'!M34,'CBO mandatory spending'!M41,'CBO mandatory spending'!M47,'CBO mandatory spending'!M57,'CBO mandatory spending'!M68,'CBO mandatory spending'!M69)</f>
        <v>434.28999999999985</v>
      </c>
      <c r="N19" s="198">
        <f>SUM('CBO mandatory spending'!N34,'CBO mandatory spending'!N41,'CBO mandatory spending'!N47,'CBO mandatory spending'!N57,'CBO mandatory spending'!N68,'CBO mandatory spending'!N69)</f>
        <v>423.24900000000014</v>
      </c>
      <c r="O19" s="198">
        <f>SUM('CBO mandatory spending'!O34,'CBO mandatory spending'!O41,'CBO mandatory spending'!O47,'CBO mandatory spending'!O57,'CBO mandatory spending'!O68,'CBO mandatory spending'!O69)</f>
        <v>452.88600000000002</v>
      </c>
      <c r="P19" s="198">
        <f>SUM('CBO mandatory spending'!P34,'CBO mandatory spending'!P41,'CBO mandatory spending'!P47,'CBO mandatory spending'!P57,'CBO mandatory spending'!P68,'CBO mandatory spending'!P69)</f>
        <v>461.70300000000009</v>
      </c>
      <c r="Q19" s="198">
        <f>SUM('CBO mandatory spending'!Q34,'CBO mandatory spending'!Q41,'CBO mandatory spending'!Q47,'CBO mandatory spending'!Q57,'CBO mandatory spending'!Q68,'CBO mandatory spending'!Q69)</f>
        <v>469.84000000000003</v>
      </c>
      <c r="V19" s="198"/>
      <c r="W19" s="198"/>
      <c r="X19" s="198"/>
      <c r="Y19" s="198"/>
      <c r="Z19" s="198"/>
      <c r="AA19" s="198"/>
      <c r="AB19" s="198"/>
      <c r="AC19" s="198"/>
      <c r="AD19" s="198"/>
      <c r="AE19" s="198"/>
      <c r="AF19" s="198"/>
    </row>
    <row r="20" spans="1:35" s="188" customFormat="1" ht="11" customHeight="1">
      <c r="B20" s="205" t="s">
        <v>15</v>
      </c>
      <c r="C20" s="206"/>
      <c r="D20" s="206"/>
      <c r="E20" s="189"/>
      <c r="F20" s="198">
        <f t="shared" ref="F20:Q20" si="3">SUM(F10,F15:F19)</f>
        <v>1912.8999999999999</v>
      </c>
      <c r="G20" s="198">
        <f t="shared" si="3"/>
        <v>2022.6579999999997</v>
      </c>
      <c r="H20" s="198">
        <f t="shared" si="3"/>
        <v>2067.7759999999998</v>
      </c>
      <c r="I20" s="198">
        <f t="shared" si="3"/>
        <v>2148.2469999999998</v>
      </c>
      <c r="J20" s="198">
        <f t="shared" si="3"/>
        <v>2234.2190000000001</v>
      </c>
      <c r="K20" s="198">
        <f t="shared" si="3"/>
        <v>2365.915</v>
      </c>
      <c r="L20" s="198">
        <f t="shared" si="3"/>
        <v>2539.4560000000001</v>
      </c>
      <c r="M20" s="198">
        <f t="shared" si="3"/>
        <v>2647.1759999999995</v>
      </c>
      <c r="N20" s="198">
        <f t="shared" si="3"/>
        <v>2754.4170000000004</v>
      </c>
      <c r="O20" s="198">
        <f t="shared" si="3"/>
        <v>2955.5820000000003</v>
      </c>
      <c r="P20" s="198">
        <f t="shared" si="3"/>
        <v>3136.4329999999995</v>
      </c>
      <c r="Q20" s="198">
        <f t="shared" si="3"/>
        <v>3327.1300000000006</v>
      </c>
      <c r="V20" s="198"/>
      <c r="W20" s="198"/>
      <c r="X20" s="198"/>
      <c r="Y20" s="198"/>
      <c r="Z20" s="198"/>
      <c r="AA20" s="198"/>
      <c r="AB20" s="198"/>
      <c r="AC20" s="198"/>
      <c r="AD20" s="198"/>
      <c r="AE20" s="198"/>
      <c r="AF20" s="198"/>
      <c r="AH20" s="199"/>
      <c r="AI20" s="199"/>
    </row>
    <row r="21" spans="1:35" s="188" customFormat="1" ht="11" customHeight="1">
      <c r="B21" s="205" t="s">
        <v>16</v>
      </c>
      <c r="C21" s="206"/>
      <c r="D21" s="206"/>
      <c r="E21" s="189"/>
      <c r="F21" s="198">
        <f>'CBO baseline'!F19</f>
        <v>1347.1489999999999</v>
      </c>
      <c r="G21" s="198">
        <f>'CBO baseline'!G19</f>
        <v>1353.4369999999999</v>
      </c>
      <c r="H21" s="198">
        <f>'CBO baseline'!H19</f>
        <v>1315.0820000000001</v>
      </c>
      <c r="I21" s="198">
        <f>'CBO baseline'!I19</f>
        <v>1299.8400000000001</v>
      </c>
      <c r="J21" s="198">
        <f>'CBO baseline'!J19</f>
        <v>1300.7329999999999</v>
      </c>
      <c r="K21" s="198">
        <f>'CBO baseline'!K19</f>
        <v>1311.3020000000001</v>
      </c>
      <c r="L21" s="198">
        <f>'CBO baseline'!L19</f>
        <v>1332.114</v>
      </c>
      <c r="M21" s="198">
        <f>'CBO baseline'!M19</f>
        <v>1349.8209999999999</v>
      </c>
      <c r="N21" s="198">
        <f>'CBO baseline'!N19</f>
        <v>1369.7449999999999</v>
      </c>
      <c r="O21" s="198">
        <f>'CBO baseline'!O19</f>
        <v>1403.6130000000001</v>
      </c>
      <c r="P21" s="198">
        <f>'CBO baseline'!P19</f>
        <v>1433.9219999999998</v>
      </c>
      <c r="Q21" s="198">
        <f>'CBO baseline'!Q19</f>
        <v>1464.1579999999999</v>
      </c>
      <c r="V21" s="198"/>
      <c r="W21" s="198"/>
      <c r="X21" s="198"/>
      <c r="Y21" s="198"/>
      <c r="Z21" s="198"/>
      <c r="AA21" s="198"/>
      <c r="AB21" s="198"/>
      <c r="AC21" s="198"/>
      <c r="AD21" s="198"/>
      <c r="AE21" s="198"/>
      <c r="AF21" s="198"/>
      <c r="AH21" s="199"/>
      <c r="AI21" s="199"/>
    </row>
    <row r="22" spans="1:35" s="188" customFormat="1" ht="11" customHeight="1">
      <c r="C22" s="189" t="s">
        <v>223</v>
      </c>
      <c r="D22" s="189"/>
      <c r="E22" s="189"/>
      <c r="F22" s="198"/>
      <c r="G22" s="198">
        <f>-'CBO alternatives'!D15</f>
        <v>0</v>
      </c>
      <c r="H22" s="198">
        <f>-'CBO alternatives'!E15</f>
        <v>-18.343000000000004</v>
      </c>
      <c r="I22" s="198">
        <f>-'CBO alternatives'!F15</f>
        <v>-52.991000000000014</v>
      </c>
      <c r="J22" s="198">
        <f>-'CBO alternatives'!G15</f>
        <v>-85.611999999999995</v>
      </c>
      <c r="K22" s="198">
        <f>-'CBO alternatives'!H15</f>
        <v>-112.31700000000001</v>
      </c>
      <c r="L22" s="198">
        <f>-'CBO alternatives'!I15</f>
        <v>-128.99100000000001</v>
      </c>
      <c r="M22" s="198">
        <f>-'CBO alternatives'!J15</f>
        <v>-136.274</v>
      </c>
      <c r="N22" s="198">
        <f>-'CBO alternatives'!K15</f>
        <v>-141.27199999999999</v>
      </c>
      <c r="O22" s="198">
        <f>-'CBO alternatives'!L15</f>
        <v>-145.50800000000001</v>
      </c>
      <c r="P22" s="198">
        <f>-'CBO alternatives'!M15</f>
        <v>-148.32300000000001</v>
      </c>
      <c r="Q22" s="198">
        <f>-'CBO alternatives'!N15</f>
        <v>-152.20500000000001</v>
      </c>
      <c r="V22" s="198"/>
      <c r="W22" s="198"/>
      <c r="X22" s="198"/>
      <c r="Y22" s="198"/>
      <c r="Z22" s="198"/>
      <c r="AA22" s="198"/>
      <c r="AB22" s="198"/>
      <c r="AC22" s="198"/>
      <c r="AD22" s="198"/>
      <c r="AE22" s="198"/>
      <c r="AF22" s="198"/>
      <c r="AH22" s="199"/>
      <c r="AI22" s="199"/>
    </row>
    <row r="23" spans="1:35" s="188" customFormat="1" ht="11" customHeight="1">
      <c r="C23" s="189" t="s">
        <v>168</v>
      </c>
      <c r="D23" s="189"/>
      <c r="E23" s="189"/>
      <c r="F23" s="198">
        <f>SUM(F21:F22)</f>
        <v>1347.1489999999999</v>
      </c>
      <c r="G23" s="198">
        <f t="shared" ref="G23:Q23" si="4">SUM(G21:G22)</f>
        <v>1353.4369999999999</v>
      </c>
      <c r="H23" s="198">
        <f t="shared" si="4"/>
        <v>1296.739</v>
      </c>
      <c r="I23" s="198">
        <f t="shared" si="4"/>
        <v>1246.8490000000002</v>
      </c>
      <c r="J23" s="198">
        <f t="shared" si="4"/>
        <v>1215.1209999999999</v>
      </c>
      <c r="K23" s="198">
        <f t="shared" si="4"/>
        <v>1198.9850000000001</v>
      </c>
      <c r="L23" s="198">
        <f t="shared" si="4"/>
        <v>1203.123</v>
      </c>
      <c r="M23" s="198">
        <f t="shared" si="4"/>
        <v>1213.547</v>
      </c>
      <c r="N23" s="198">
        <f t="shared" si="4"/>
        <v>1228.473</v>
      </c>
      <c r="O23" s="198">
        <f t="shared" si="4"/>
        <v>1258.105</v>
      </c>
      <c r="P23" s="198">
        <f t="shared" si="4"/>
        <v>1285.5989999999997</v>
      </c>
      <c r="Q23" s="198">
        <f t="shared" si="4"/>
        <v>1311.953</v>
      </c>
      <c r="V23" s="198"/>
      <c r="W23" s="198"/>
      <c r="X23" s="198"/>
      <c r="Y23" s="198"/>
      <c r="Z23" s="198"/>
      <c r="AA23" s="198"/>
      <c r="AB23" s="198"/>
      <c r="AC23" s="198"/>
      <c r="AD23" s="198"/>
      <c r="AE23" s="198"/>
      <c r="AF23" s="198"/>
      <c r="AH23" s="199"/>
      <c r="AI23" s="199"/>
    </row>
    <row r="24" spans="1:35" s="188" customFormat="1" ht="11" customHeight="1">
      <c r="B24" s="205" t="s">
        <v>17</v>
      </c>
      <c r="C24" s="206"/>
      <c r="D24" s="206"/>
      <c r="E24" s="189"/>
      <c r="F24" s="198">
        <f>'CBO baseline'!F20</f>
        <v>196.19399999999999</v>
      </c>
      <c r="G24" s="198">
        <f>'CBO baseline'!G20</f>
        <v>221.30199999999999</v>
      </c>
      <c r="H24" s="198">
        <f>'CBO baseline'!H20</f>
        <v>237.762</v>
      </c>
      <c r="I24" s="198">
        <f>'CBO baseline'!I20</f>
        <v>263.14</v>
      </c>
      <c r="J24" s="198">
        <f>'CBO baseline'!J20</f>
        <v>290.762</v>
      </c>
      <c r="K24" s="198">
        <f>'CBO baseline'!K20</f>
        <v>336.37799999999999</v>
      </c>
      <c r="L24" s="198">
        <f>'CBO baseline'!L20</f>
        <v>406.56299999999999</v>
      </c>
      <c r="M24" s="198">
        <f>'CBO baseline'!M20</f>
        <v>483.77600000000001</v>
      </c>
      <c r="N24" s="198">
        <f>'CBO baseline'!N20</f>
        <v>544.83000000000004</v>
      </c>
      <c r="O24" s="198">
        <f>'CBO baseline'!O20</f>
        <v>591.10699999999997</v>
      </c>
      <c r="P24" s="198">
        <f>'CBO baseline'!P20</f>
        <v>631.69100000000003</v>
      </c>
      <c r="Q24" s="198">
        <f>'CBO baseline'!Q20</f>
        <v>663.12900000000002</v>
      </c>
      <c r="V24" s="200"/>
      <c r="W24" s="200"/>
      <c r="X24" s="200"/>
      <c r="Y24" s="200"/>
      <c r="Z24" s="200"/>
      <c r="AA24" s="200"/>
      <c r="AB24" s="200"/>
      <c r="AC24" s="200"/>
      <c r="AD24" s="200"/>
      <c r="AE24" s="200"/>
      <c r="AF24" s="200"/>
      <c r="AH24" s="200"/>
      <c r="AI24" s="200"/>
    </row>
    <row r="25" spans="1:35" s="193" customFormat="1" ht="11" customHeight="1">
      <c r="C25" s="193" t="s">
        <v>225</v>
      </c>
      <c r="E25" s="194"/>
      <c r="F25" s="195"/>
      <c r="G25" s="195">
        <f>-'CBO alternatives'!D55</f>
        <v>0</v>
      </c>
      <c r="H25" s="195">
        <f>-'CBO alternatives'!E55</f>
        <v>0.12695200000000001</v>
      </c>
      <c r="I25" s="195">
        <f>-'CBO alternatives'!F55</f>
        <v>2.5236158255070551</v>
      </c>
      <c r="J25" s="195">
        <f>-'CBO alternatives'!G55</f>
        <v>8.034779633936143</v>
      </c>
      <c r="K25" s="195">
        <f>-'CBO alternatives'!H55</f>
        <v>17.469234345272611</v>
      </c>
      <c r="L25" s="195">
        <f>-'CBO alternatives'!I55</f>
        <v>38.622280719399242</v>
      </c>
      <c r="M25" s="195">
        <f>-'CBO alternatives'!J55</f>
        <v>65.577444693525862</v>
      </c>
      <c r="N25" s="195">
        <f>-'CBO alternatives'!K55</f>
        <v>93.528993659150132</v>
      </c>
      <c r="O25" s="195">
        <f>-'CBO alternatives'!L55</f>
        <v>123.54308819904756</v>
      </c>
      <c r="P25" s="195">
        <f>-'CBO alternatives'!M55</f>
        <v>156.28391219323282</v>
      </c>
      <c r="Q25" s="195">
        <f>-'CBO alternatives'!N55</f>
        <v>192.05856445885709</v>
      </c>
      <c r="V25" s="196"/>
      <c r="W25" s="196"/>
      <c r="X25" s="196"/>
      <c r="Y25" s="196"/>
      <c r="Z25" s="196"/>
      <c r="AA25" s="196"/>
      <c r="AB25" s="196"/>
      <c r="AC25" s="196"/>
      <c r="AD25" s="196"/>
      <c r="AE25" s="196"/>
      <c r="AF25" s="196"/>
      <c r="AH25" s="196"/>
      <c r="AI25" s="196"/>
    </row>
    <row r="26" spans="1:35" s="188" customFormat="1" ht="11" customHeight="1">
      <c r="C26" s="189" t="s">
        <v>222</v>
      </c>
      <c r="E26" s="189"/>
      <c r="F26" s="198"/>
      <c r="G26" s="198">
        <f>-'CBO alternatives'!D37</f>
        <v>0</v>
      </c>
      <c r="H26" s="198">
        <f>-'CBO alternatives'!E37</f>
        <v>0.13466879999999998</v>
      </c>
      <c r="I26" s="198">
        <f>-'CBO alternatives'!F37</f>
        <v>0.37171619999999994</v>
      </c>
      <c r="J26" s="198">
        <f>-'CBO alternatives'!G37</f>
        <v>0.78278519999999996</v>
      </c>
      <c r="K26" s="198">
        <f>-'CBO alternatives'!H37</f>
        <v>1.4868591</v>
      </c>
      <c r="L26" s="198">
        <f>-'CBO alternatives'!I37</f>
        <v>3.043374</v>
      </c>
      <c r="M26" s="198">
        <f>-'CBO alternatives'!J37</f>
        <v>5.0178922000000004</v>
      </c>
      <c r="N26" s="198">
        <f>-'CBO alternatives'!K37</f>
        <v>7.0703012999999997</v>
      </c>
      <c r="O26" s="198">
        <f>-'CBO alternatives'!L37</f>
        <v>9.2807360999999986</v>
      </c>
      <c r="P26" s="198">
        <f>-'CBO alternatives'!M37</f>
        <v>11.7436367</v>
      </c>
      <c r="Q26" s="198">
        <f>-'CBO alternatives'!N37</f>
        <v>14.4675365</v>
      </c>
      <c r="V26" s="200"/>
      <c r="W26" s="200"/>
      <c r="X26" s="200"/>
      <c r="Y26" s="200"/>
      <c r="Z26" s="200"/>
      <c r="AA26" s="200"/>
      <c r="AB26" s="200"/>
      <c r="AC26" s="200"/>
      <c r="AD26" s="200"/>
      <c r="AE26" s="200"/>
      <c r="AF26" s="200"/>
      <c r="AH26" s="200"/>
      <c r="AI26" s="200"/>
    </row>
    <row r="27" spans="1:35" s="188" customFormat="1" ht="11" customHeight="1">
      <c r="C27" s="189" t="s">
        <v>223</v>
      </c>
      <c r="E27" s="189"/>
      <c r="F27" s="198"/>
      <c r="G27" s="198">
        <f>-'CBO alternatives'!D16</f>
        <v>0</v>
      </c>
      <c r="H27" s="198">
        <f>-'CBO alternatives'!E16</f>
        <v>-0.20544160000000003</v>
      </c>
      <c r="I27" s="198">
        <f>-'CBO alternatives'!F16</f>
        <v>-0.80342450000000021</v>
      </c>
      <c r="J27" s="198">
        <f>-'CBO alternatives'!G16</f>
        <v>-2.1709231999999998</v>
      </c>
      <c r="K27" s="198">
        <f>-'CBO alternatives'!H16</f>
        <v>-4.7757753000000003</v>
      </c>
      <c r="L27" s="198">
        <f>-'CBO alternatives'!I16</f>
        <v>-11.024582000000002</v>
      </c>
      <c r="M27" s="198">
        <f>-'CBO alternatives'!J16</f>
        <v>-19.107471500000003</v>
      </c>
      <c r="N27" s="198">
        <f>-'CBO alternatives'!K16</f>
        <v>-27.4629695</v>
      </c>
      <c r="O27" s="198">
        <f>-'CBO alternatives'!L16</f>
        <v>-36.151132399999995</v>
      </c>
      <c r="P27" s="198">
        <f>-'CBO alternatives'!M16</f>
        <v>-45.315598399999999</v>
      </c>
      <c r="Q27" s="198">
        <f>-'CBO alternatives'!N16</f>
        <v>-54.976326200000003</v>
      </c>
      <c r="V27" s="200"/>
      <c r="W27" s="200"/>
      <c r="X27" s="200"/>
      <c r="Y27" s="200"/>
      <c r="Z27" s="200"/>
      <c r="AA27" s="200"/>
      <c r="AB27" s="200"/>
      <c r="AC27" s="200"/>
      <c r="AD27" s="200"/>
      <c r="AE27" s="200"/>
      <c r="AF27" s="200"/>
      <c r="AH27" s="200"/>
      <c r="AI27" s="200"/>
    </row>
    <row r="28" spans="1:35" s="188" customFormat="1" ht="11" customHeight="1">
      <c r="C28" s="189" t="s">
        <v>169</v>
      </c>
      <c r="D28" s="189"/>
      <c r="E28" s="189"/>
      <c r="F28" s="198">
        <f>SUM(F24:F27)</f>
        <v>196.19399999999999</v>
      </c>
      <c r="G28" s="198">
        <f t="shared" ref="G28:Q28" si="5">SUM(G24:G27)</f>
        <v>221.30199999999999</v>
      </c>
      <c r="H28" s="198">
        <f t="shared" si="5"/>
        <v>237.81817919999997</v>
      </c>
      <c r="I28" s="198">
        <f t="shared" si="5"/>
        <v>265.23190752550704</v>
      </c>
      <c r="J28" s="198">
        <f t="shared" si="5"/>
        <v>297.4086416339361</v>
      </c>
      <c r="K28" s="198">
        <f t="shared" si="5"/>
        <v>350.55831814527255</v>
      </c>
      <c r="L28" s="198">
        <f t="shared" si="5"/>
        <v>437.20407271939916</v>
      </c>
      <c r="M28" s="198">
        <f t="shared" si="5"/>
        <v>535.26386539352586</v>
      </c>
      <c r="N28" s="198">
        <f t="shared" si="5"/>
        <v>617.9663254591502</v>
      </c>
      <c r="O28" s="198">
        <f t="shared" si="5"/>
        <v>687.77969189904752</v>
      </c>
      <c r="P28" s="198">
        <f t="shared" si="5"/>
        <v>754.40295049323288</v>
      </c>
      <c r="Q28" s="198">
        <f t="shared" si="5"/>
        <v>814.67877475885712</v>
      </c>
      <c r="V28" s="200"/>
      <c r="W28" s="200"/>
      <c r="X28" s="200"/>
      <c r="Y28" s="200"/>
      <c r="Z28" s="200"/>
      <c r="AA28" s="200"/>
      <c r="AB28" s="200"/>
      <c r="AC28" s="200"/>
      <c r="AD28" s="200"/>
      <c r="AE28" s="200"/>
      <c r="AF28" s="200"/>
      <c r="AH28" s="200"/>
      <c r="AI28" s="200"/>
    </row>
    <row r="29" spans="1:35" s="5" customFormat="1" ht="11" customHeight="1">
      <c r="F29" s="24" t="s">
        <v>9</v>
      </c>
      <c r="G29" s="24" t="s">
        <v>9</v>
      </c>
      <c r="H29" s="24" t="s">
        <v>9</v>
      </c>
      <c r="I29" s="24" t="s">
        <v>9</v>
      </c>
      <c r="J29" s="24" t="s">
        <v>9</v>
      </c>
      <c r="K29" s="24" t="s">
        <v>9</v>
      </c>
      <c r="L29" s="24" t="s">
        <v>9</v>
      </c>
      <c r="M29" s="24" t="s">
        <v>9</v>
      </c>
      <c r="N29" s="24" t="s">
        <v>9</v>
      </c>
      <c r="O29" s="24" t="s">
        <v>9</v>
      </c>
      <c r="P29" s="24" t="s">
        <v>9</v>
      </c>
      <c r="Q29" s="24" t="s">
        <v>9</v>
      </c>
      <c r="V29" s="25"/>
      <c r="W29" s="25"/>
      <c r="X29" s="25"/>
      <c r="Y29" s="25"/>
      <c r="Z29" s="25"/>
      <c r="AA29" s="25"/>
      <c r="AB29" s="25"/>
      <c r="AC29" s="25"/>
      <c r="AD29" s="25"/>
      <c r="AE29" s="25"/>
      <c r="AF29" s="25"/>
    </row>
    <row r="30" spans="1:35" ht="11" customHeight="1">
      <c r="C30" s="203" t="s">
        <v>18</v>
      </c>
      <c r="D30" s="204"/>
      <c r="E30" s="187"/>
      <c r="F30" s="21">
        <f>SUM(F20,F23,F28)</f>
        <v>3456.2429999999999</v>
      </c>
      <c r="G30" s="21">
        <f t="shared" ref="G30:Q30" si="6">SUM(G20,G23,G28)</f>
        <v>3597.3969999999995</v>
      </c>
      <c r="H30" s="21">
        <f t="shared" si="6"/>
        <v>3602.3331791999999</v>
      </c>
      <c r="I30" s="21">
        <f t="shared" si="6"/>
        <v>3660.3279075255068</v>
      </c>
      <c r="J30" s="21">
        <f t="shared" si="6"/>
        <v>3746.7486416339361</v>
      </c>
      <c r="K30" s="21">
        <f t="shared" si="6"/>
        <v>3915.4583181452726</v>
      </c>
      <c r="L30" s="21">
        <f t="shared" si="6"/>
        <v>4179.7830727193996</v>
      </c>
      <c r="M30" s="21">
        <f t="shared" si="6"/>
        <v>4395.9868653935255</v>
      </c>
      <c r="N30" s="21">
        <f t="shared" si="6"/>
        <v>4600.8563254591509</v>
      </c>
      <c r="O30" s="21">
        <f t="shared" si="6"/>
        <v>4901.4666918990479</v>
      </c>
      <c r="P30" s="21">
        <f t="shared" si="6"/>
        <v>5176.4349504932325</v>
      </c>
      <c r="Q30" s="21">
        <f t="shared" si="6"/>
        <v>5453.7617747588574</v>
      </c>
      <c r="V30" s="21"/>
      <c r="W30" s="21"/>
      <c r="X30" s="21"/>
      <c r="Y30" s="21"/>
      <c r="Z30" s="21"/>
      <c r="AA30" s="21"/>
      <c r="AB30" s="21"/>
      <c r="AC30" s="21"/>
      <c r="AD30" s="21"/>
      <c r="AE30" s="21"/>
      <c r="AF30" s="21"/>
      <c r="AH30" s="21"/>
      <c r="AI30" s="21"/>
    </row>
    <row r="31" spans="1:35" ht="11" customHeight="1">
      <c r="F31" s="21"/>
      <c r="G31" s="21"/>
      <c r="H31" s="21"/>
      <c r="I31" s="21"/>
      <c r="J31" s="21"/>
      <c r="K31" s="21"/>
      <c r="L31" s="21"/>
      <c r="M31" s="21"/>
      <c r="N31" s="21"/>
      <c r="O31" s="21"/>
      <c r="P31" s="21"/>
      <c r="Q31" s="21"/>
      <c r="V31" s="21"/>
      <c r="W31" s="21"/>
      <c r="X31" s="21"/>
      <c r="Y31" s="21"/>
      <c r="Z31" s="21"/>
      <c r="AA31" s="21"/>
      <c r="AB31" s="21"/>
      <c r="AC31" s="21"/>
      <c r="AD31" s="21"/>
      <c r="AE31" s="21"/>
      <c r="AF31" s="21"/>
    </row>
    <row r="32" spans="1:35" ht="11" customHeight="1">
      <c r="A32" s="205" t="s">
        <v>207</v>
      </c>
      <c r="B32" s="206"/>
      <c r="C32" s="206"/>
      <c r="D32" s="206"/>
      <c r="E32" s="189"/>
      <c r="F32" s="21">
        <f>F7 - F30</f>
        <v>-1293.5188909597787</v>
      </c>
      <c r="G32" s="21">
        <f t="shared" ref="G32:Q32" si="7">G7 - G30</f>
        <v>-1283.5618601840119</v>
      </c>
      <c r="H32" s="21">
        <f t="shared" si="7"/>
        <v>-978.28809780871507</v>
      </c>
      <c r="I32" s="21">
        <f t="shared" si="7"/>
        <v>-828.72936094630495</v>
      </c>
      <c r="J32" s="21">
        <f t="shared" si="7"/>
        <v>-663.65422105417292</v>
      </c>
      <c r="K32" s="21">
        <f t="shared" si="7"/>
        <v>-635.47367768823824</v>
      </c>
      <c r="L32" s="21">
        <f t="shared" si="7"/>
        <v>-747.27433938588774</v>
      </c>
      <c r="M32" s="21">
        <f t="shared" si="7"/>
        <v>-752.12931498065973</v>
      </c>
      <c r="N32" s="21">
        <f t="shared" si="7"/>
        <v>-790.8061699387722</v>
      </c>
      <c r="O32" s="21">
        <f t="shared" si="7"/>
        <v>-902.74748145436479</v>
      </c>
      <c r="P32" s="21">
        <f t="shared" si="7"/>
        <v>-992.0075956542787</v>
      </c>
      <c r="Q32" s="21">
        <f t="shared" si="7"/>
        <v>-1070.1147210772233</v>
      </c>
      <c r="V32" s="21"/>
      <c r="W32" s="21"/>
      <c r="X32" s="21"/>
      <c r="Y32" s="21"/>
      <c r="Z32" s="21"/>
      <c r="AA32" s="21"/>
      <c r="AB32" s="21"/>
      <c r="AC32" s="21"/>
      <c r="AD32" s="21"/>
      <c r="AE32" s="21"/>
      <c r="AF32" s="21"/>
      <c r="AH32" s="22"/>
      <c r="AI32" s="22"/>
    </row>
    <row r="33" spans="1:35" ht="11" customHeight="1">
      <c r="F33" s="21"/>
      <c r="G33" s="21"/>
      <c r="H33" s="21"/>
      <c r="I33" s="21"/>
      <c r="J33" s="21"/>
      <c r="K33" s="21"/>
      <c r="L33" s="21"/>
      <c r="M33" s="21"/>
      <c r="N33" s="21"/>
      <c r="O33" s="21"/>
      <c r="P33" s="21"/>
      <c r="Q33" s="21"/>
      <c r="V33" s="21"/>
      <c r="W33" s="21"/>
      <c r="X33" s="21"/>
      <c r="Y33" s="21"/>
      <c r="Z33" s="21"/>
      <c r="AA33" s="21"/>
      <c r="AB33" s="21"/>
      <c r="AC33" s="21"/>
      <c r="AD33" s="21"/>
      <c r="AE33" s="21"/>
      <c r="AF33" s="21"/>
      <c r="AH33" s="22"/>
      <c r="AI33" s="22"/>
    </row>
    <row r="34" spans="1:35" ht="11" customHeight="1">
      <c r="A34" s="186" t="s">
        <v>208</v>
      </c>
      <c r="F34" s="21"/>
      <c r="G34" s="21"/>
      <c r="H34" s="21"/>
      <c r="I34" s="21"/>
      <c r="J34" s="21"/>
      <c r="K34" s="21"/>
      <c r="L34" s="21"/>
      <c r="M34" s="21"/>
      <c r="N34" s="21"/>
      <c r="O34" s="21"/>
      <c r="P34" s="21"/>
      <c r="Q34" s="21"/>
      <c r="V34" s="21"/>
      <c r="W34" s="21"/>
      <c r="X34" s="21"/>
      <c r="Y34" s="21"/>
      <c r="Z34" s="21"/>
      <c r="AA34" s="21"/>
      <c r="AB34" s="21"/>
      <c r="AC34" s="21"/>
      <c r="AD34" s="21"/>
      <c r="AE34" s="21"/>
      <c r="AF34" s="21"/>
      <c r="AH34" s="22"/>
      <c r="AI34" s="22"/>
    </row>
    <row r="35" spans="1:35" ht="11" customHeight="1">
      <c r="B35" s="190" t="s">
        <v>23</v>
      </c>
      <c r="C35" s="190"/>
      <c r="D35" s="190"/>
      <c r="E35" s="190"/>
      <c r="F35" s="21">
        <v>0</v>
      </c>
      <c r="G35" s="21">
        <v>0</v>
      </c>
      <c r="H35" s="21">
        <v>0</v>
      </c>
      <c r="I35" s="21">
        <v>111.4434</v>
      </c>
      <c r="J35" s="21">
        <v>111.4434</v>
      </c>
      <c r="K35" s="21">
        <v>111.4434</v>
      </c>
      <c r="L35" s="21">
        <v>111.4434</v>
      </c>
      <c r="M35" s="21">
        <v>111.4434</v>
      </c>
      <c r="N35" s="21">
        <v>111.4434</v>
      </c>
      <c r="O35" s="21">
        <v>111.4434</v>
      </c>
      <c r="P35" s="21">
        <v>111.4434</v>
      </c>
      <c r="Q35" s="21">
        <v>111.4434</v>
      </c>
      <c r="V35" s="28"/>
      <c r="W35" s="28"/>
      <c r="X35" s="28"/>
      <c r="Y35" s="28"/>
      <c r="Z35" s="28"/>
      <c r="AA35" s="28"/>
      <c r="AB35" s="28"/>
      <c r="AC35" s="28"/>
      <c r="AD35" s="28"/>
      <c r="AE35" s="28"/>
      <c r="AF35" s="28"/>
      <c r="AH35" s="28"/>
      <c r="AI35" s="28"/>
    </row>
    <row r="36" spans="1:35" ht="11" customHeight="1">
      <c r="B36" s="190" t="s">
        <v>24</v>
      </c>
      <c r="C36" s="190"/>
      <c r="D36" s="190"/>
      <c r="E36" s="190"/>
      <c r="F36" s="21">
        <v>0</v>
      </c>
      <c r="G36" s="21">
        <v>0</v>
      </c>
      <c r="H36" s="21">
        <v>0</v>
      </c>
      <c r="I36" s="21">
        <v>1.1032896599999999</v>
      </c>
      <c r="J36" s="21">
        <v>3.1315595399999996</v>
      </c>
      <c r="K36" s="21">
        <v>6.1739643600000003</v>
      </c>
      <c r="L36" s="21">
        <v>12.49280514</v>
      </c>
      <c r="M36" s="21">
        <v>20.070956340000002</v>
      </c>
      <c r="N36" s="21">
        <v>27.281344319999999</v>
      </c>
      <c r="O36" s="21">
        <v>34.614320040000003</v>
      </c>
      <c r="P36" s="21">
        <v>42.170182560000001</v>
      </c>
      <c r="Q36" s="21">
        <v>49.971220559999999</v>
      </c>
      <c r="V36" s="28"/>
      <c r="W36" s="28"/>
      <c r="X36" s="28"/>
      <c r="Y36" s="28"/>
      <c r="Z36" s="28"/>
      <c r="AA36" s="28"/>
      <c r="AB36" s="28"/>
      <c r="AC36" s="28"/>
      <c r="AD36" s="28"/>
      <c r="AE36" s="28"/>
      <c r="AF36" s="28"/>
      <c r="AH36" s="28"/>
      <c r="AI36" s="28"/>
    </row>
    <row r="37" spans="1:35" ht="11" customHeight="1">
      <c r="B37" s="190"/>
      <c r="C37" s="190"/>
      <c r="D37" s="190"/>
      <c r="E37" s="190"/>
      <c r="F37" s="24" t="s">
        <v>25</v>
      </c>
      <c r="G37" s="24" t="s">
        <v>25</v>
      </c>
      <c r="H37" s="24" t="s">
        <v>25</v>
      </c>
      <c r="I37" s="24" t="s">
        <v>26</v>
      </c>
      <c r="J37" s="24" t="s">
        <v>26</v>
      </c>
      <c r="K37" s="24" t="s">
        <v>26</v>
      </c>
      <c r="L37" s="24" t="s">
        <v>26</v>
      </c>
      <c r="M37" s="24" t="s">
        <v>26</v>
      </c>
      <c r="N37" s="24" t="s">
        <v>26</v>
      </c>
      <c r="O37" s="24" t="s">
        <v>26</v>
      </c>
      <c r="P37" s="24" t="s">
        <v>26</v>
      </c>
      <c r="Q37" s="24" t="s">
        <v>26</v>
      </c>
      <c r="V37" s="28"/>
      <c r="W37" s="28"/>
      <c r="X37" s="28"/>
      <c r="Y37" s="28"/>
      <c r="Z37" s="28"/>
      <c r="AA37" s="28"/>
      <c r="AB37" s="28"/>
      <c r="AC37" s="28"/>
      <c r="AD37" s="28"/>
      <c r="AE37" s="28"/>
      <c r="AF37" s="28"/>
      <c r="AH37" s="28"/>
      <c r="AI37" s="28"/>
    </row>
    <row r="38" spans="1:35" ht="11" customHeight="1">
      <c r="C38" s="186" t="s">
        <v>28</v>
      </c>
      <c r="F38" s="21">
        <f>SUM(F35:F36)</f>
        <v>0</v>
      </c>
      <c r="G38" s="21">
        <f t="shared" ref="G38:Q38" si="8">SUM(G35:G36)</f>
        <v>0</v>
      </c>
      <c r="H38" s="21">
        <f t="shared" si="8"/>
        <v>0</v>
      </c>
      <c r="I38" s="21">
        <f t="shared" si="8"/>
        <v>112.54668966</v>
      </c>
      <c r="J38" s="21">
        <f t="shared" si="8"/>
        <v>114.57495953999999</v>
      </c>
      <c r="K38" s="21">
        <f t="shared" si="8"/>
        <v>117.61736436</v>
      </c>
      <c r="L38" s="21">
        <f t="shared" si="8"/>
        <v>123.93620514</v>
      </c>
      <c r="M38" s="21">
        <f t="shared" si="8"/>
        <v>131.51435634000001</v>
      </c>
      <c r="N38" s="21">
        <f t="shared" si="8"/>
        <v>138.72474431999999</v>
      </c>
      <c r="O38" s="21">
        <f t="shared" si="8"/>
        <v>146.05772003999999</v>
      </c>
      <c r="P38" s="21">
        <f t="shared" si="8"/>
        <v>153.61358256</v>
      </c>
      <c r="Q38" s="21">
        <f t="shared" si="8"/>
        <v>161.41462056</v>
      </c>
      <c r="V38" s="21"/>
      <c r="W38" s="21"/>
      <c r="X38" s="21"/>
      <c r="Y38" s="21"/>
      <c r="Z38" s="21"/>
      <c r="AA38" s="21"/>
      <c r="AB38" s="21"/>
      <c r="AC38" s="21"/>
      <c r="AD38" s="21"/>
      <c r="AE38" s="21"/>
      <c r="AF38" s="21"/>
      <c r="AH38" s="22"/>
      <c r="AI38" s="22"/>
    </row>
    <row r="39" spans="1:35" ht="11" customHeight="1">
      <c r="F39" s="21"/>
      <c r="G39" s="21"/>
      <c r="H39" s="21"/>
      <c r="I39" s="21"/>
      <c r="J39" s="21"/>
      <c r="K39" s="21"/>
      <c r="L39" s="21"/>
      <c r="M39" s="21"/>
      <c r="N39" s="21"/>
      <c r="O39" s="21"/>
      <c r="P39" s="21"/>
      <c r="Q39" s="21"/>
      <c r="V39" s="21"/>
      <c r="W39" s="21"/>
      <c r="X39" s="21"/>
      <c r="Y39" s="21"/>
      <c r="Z39" s="21"/>
      <c r="AA39" s="21"/>
      <c r="AB39" s="21"/>
      <c r="AC39" s="21"/>
      <c r="AD39" s="21"/>
      <c r="AE39" s="21"/>
      <c r="AF39" s="21"/>
      <c r="AH39" s="22"/>
      <c r="AI39" s="22"/>
    </row>
    <row r="40" spans="1:35" ht="11" customHeight="1">
      <c r="A40" s="186" t="s">
        <v>210</v>
      </c>
      <c r="F40" s="21">
        <f t="shared" ref="F40:Q40" si="9">SUM(F32,F38)</f>
        <v>-1293.5188909597787</v>
      </c>
      <c r="G40" s="21">
        <f t="shared" si="9"/>
        <v>-1283.5618601840119</v>
      </c>
      <c r="H40" s="21">
        <f t="shared" si="9"/>
        <v>-978.28809780871507</v>
      </c>
      <c r="I40" s="21">
        <f t="shared" si="9"/>
        <v>-716.18267128630498</v>
      </c>
      <c r="J40" s="21">
        <f t="shared" si="9"/>
        <v>-549.07926151417291</v>
      </c>
      <c r="K40" s="21">
        <f t="shared" si="9"/>
        <v>-517.85631332823823</v>
      </c>
      <c r="L40" s="21">
        <f t="shared" si="9"/>
        <v>-623.33813424588777</v>
      </c>
      <c r="M40" s="21">
        <f t="shared" si="9"/>
        <v>-620.61495864065978</v>
      </c>
      <c r="N40" s="21">
        <f t="shared" si="9"/>
        <v>-652.08142561877219</v>
      </c>
      <c r="O40" s="21">
        <f t="shared" si="9"/>
        <v>-756.68976141436474</v>
      </c>
      <c r="P40" s="21">
        <f t="shared" si="9"/>
        <v>-838.39401309427876</v>
      </c>
      <c r="Q40" s="21">
        <f t="shared" si="9"/>
        <v>-908.70010051722329</v>
      </c>
      <c r="V40" s="21"/>
      <c r="W40" s="21"/>
      <c r="X40" s="21"/>
      <c r="Y40" s="21"/>
      <c r="Z40" s="21"/>
      <c r="AA40" s="21"/>
      <c r="AB40" s="21"/>
      <c r="AC40" s="21"/>
      <c r="AD40" s="21"/>
      <c r="AE40" s="21"/>
      <c r="AF40" s="21"/>
      <c r="AH40" s="22"/>
      <c r="AI40" s="22"/>
    </row>
    <row r="41" spans="1:35" ht="11" customHeight="1">
      <c r="A41" s="186" t="s">
        <v>205</v>
      </c>
      <c r="F41" s="21">
        <f t="shared" ref="F41:Q41" si="10">F40 + F42</f>
        <v>-1097.3248909597787</v>
      </c>
      <c r="G41" s="21">
        <f t="shared" si="10"/>
        <v>-1062.259860184012</v>
      </c>
      <c r="H41" s="21">
        <f t="shared" si="10"/>
        <v>-740.52609780871512</v>
      </c>
      <c r="I41" s="21">
        <f t="shared" si="10"/>
        <v>-454.14596094630497</v>
      </c>
      <c r="J41" s="21">
        <f t="shared" si="10"/>
        <v>-261.44882105417292</v>
      </c>
      <c r="K41" s="21">
        <f t="shared" si="10"/>
        <v>-187.65227768823826</v>
      </c>
      <c r="L41" s="21">
        <f t="shared" si="10"/>
        <v>-229.26793938588776</v>
      </c>
      <c r="M41" s="21">
        <f t="shared" si="10"/>
        <v>-156.90991498065978</v>
      </c>
      <c r="N41" s="21">
        <f t="shared" si="10"/>
        <v>-134.53276993877216</v>
      </c>
      <c r="O41" s="21">
        <f t="shared" si="10"/>
        <v>-200.19708145436482</v>
      </c>
      <c r="P41" s="21">
        <f t="shared" si="10"/>
        <v>-248.87319565427879</v>
      </c>
      <c r="Q41" s="21">
        <f t="shared" si="10"/>
        <v>-295.54232107722328</v>
      </c>
      <c r="V41" s="21"/>
      <c r="W41" s="21"/>
      <c r="X41" s="21"/>
      <c r="Y41" s="21"/>
      <c r="Z41" s="21"/>
      <c r="AA41" s="21"/>
      <c r="AB41" s="21"/>
      <c r="AC41" s="21"/>
      <c r="AD41" s="21"/>
      <c r="AE41" s="21"/>
      <c r="AF41" s="21"/>
      <c r="AH41" s="22"/>
      <c r="AI41" s="22"/>
    </row>
    <row r="42" spans="1:35" ht="11" customHeight="1">
      <c r="A42" s="186" t="s">
        <v>206</v>
      </c>
      <c r="F42" s="21">
        <f t="shared" ref="F42:Q42" si="11">F24 - F36</f>
        <v>196.19399999999999</v>
      </c>
      <c r="G42" s="21">
        <f t="shared" si="11"/>
        <v>221.30199999999999</v>
      </c>
      <c r="H42" s="21">
        <f t="shared" si="11"/>
        <v>237.762</v>
      </c>
      <c r="I42" s="21">
        <f t="shared" si="11"/>
        <v>262.03671034000001</v>
      </c>
      <c r="J42" s="21">
        <f t="shared" si="11"/>
        <v>287.63044045999999</v>
      </c>
      <c r="K42" s="21">
        <f t="shared" si="11"/>
        <v>330.20403563999997</v>
      </c>
      <c r="L42" s="21">
        <f t="shared" si="11"/>
        <v>394.07019486000002</v>
      </c>
      <c r="M42" s="21">
        <f t="shared" si="11"/>
        <v>463.70504366</v>
      </c>
      <c r="N42" s="21">
        <f t="shared" si="11"/>
        <v>517.54865568000002</v>
      </c>
      <c r="O42" s="21">
        <f t="shared" si="11"/>
        <v>556.49267995999992</v>
      </c>
      <c r="P42" s="21">
        <f t="shared" si="11"/>
        <v>589.52081743999997</v>
      </c>
      <c r="Q42" s="21">
        <f t="shared" si="11"/>
        <v>613.15777944000001</v>
      </c>
      <c r="V42" s="21"/>
      <c r="W42" s="21"/>
      <c r="X42" s="21"/>
      <c r="Y42" s="21"/>
      <c r="Z42" s="21"/>
      <c r="AA42" s="21"/>
      <c r="AB42" s="21"/>
      <c r="AC42" s="21"/>
      <c r="AD42" s="21"/>
      <c r="AE42" s="21"/>
      <c r="AF42" s="21"/>
      <c r="AH42" s="22"/>
      <c r="AI42" s="22"/>
    </row>
    <row r="43" spans="1:35" ht="11" customHeight="1">
      <c r="F43" s="21"/>
      <c r="G43" s="21"/>
      <c r="H43" s="21"/>
      <c r="I43" s="21"/>
      <c r="J43" s="21"/>
      <c r="K43" s="21"/>
      <c r="L43" s="21"/>
      <c r="M43" s="21"/>
      <c r="N43" s="21"/>
      <c r="O43" s="21"/>
      <c r="P43" s="21"/>
      <c r="Q43" s="21"/>
      <c r="V43" s="21"/>
      <c r="W43" s="21"/>
      <c r="X43" s="21"/>
      <c r="Y43" s="21"/>
      <c r="Z43" s="21"/>
      <c r="AA43" s="21"/>
      <c r="AB43" s="21"/>
      <c r="AC43" s="21"/>
      <c r="AD43" s="21"/>
      <c r="AE43" s="21"/>
      <c r="AF43" s="21"/>
      <c r="AH43" s="22"/>
      <c r="AI43" s="22"/>
    </row>
    <row r="44" spans="1:35" s="21" customFormat="1" ht="11" customHeight="1">
      <c r="A44" s="21" t="s">
        <v>211</v>
      </c>
      <c r="E44" s="21" t="s">
        <v>120</v>
      </c>
      <c r="G44" s="21">
        <v>-138.38999999999999</v>
      </c>
      <c r="H44" s="21">
        <v>15.598903999999997</v>
      </c>
      <c r="I44" s="21">
        <v>109.97229473599999</v>
      </c>
      <c r="J44" s="21">
        <v>109.60915475702402</v>
      </c>
      <c r="K44" s="21">
        <v>109.99746601876284</v>
      </c>
      <c r="L44" s="21">
        <v>98.613209863400755</v>
      </c>
      <c r="M44" s="21">
        <v>98.763366998756368</v>
      </c>
      <c r="N44" s="21">
        <v>93.540917476714085</v>
      </c>
      <c r="O44" s="21">
        <v>88.17084067092236</v>
      </c>
      <c r="P44" s="21">
        <v>83.895115253733735</v>
      </c>
      <c r="Q44" s="21">
        <v>81.741363252646948</v>
      </c>
    </row>
    <row r="45" spans="1:35" ht="11" customHeight="1">
      <c r="F45" s="21"/>
      <c r="G45" s="21"/>
      <c r="H45" s="21"/>
      <c r="I45" s="21"/>
      <c r="J45" s="21"/>
      <c r="K45" s="21"/>
      <c r="L45" s="21"/>
      <c r="M45" s="21"/>
      <c r="N45" s="21"/>
      <c r="O45" s="21"/>
      <c r="P45" s="21"/>
      <c r="Q45" s="21"/>
      <c r="V45" s="21"/>
      <c r="W45" s="21"/>
      <c r="X45" s="21"/>
      <c r="Y45" s="21"/>
      <c r="Z45" s="21"/>
      <c r="AA45" s="21"/>
      <c r="AB45" s="21"/>
      <c r="AC45" s="21"/>
      <c r="AD45" s="21"/>
      <c r="AE45" s="21"/>
      <c r="AF45" s="21"/>
      <c r="AH45" s="22"/>
      <c r="AI45" s="22"/>
    </row>
    <row r="46" spans="1:35" ht="11" customHeight="1">
      <c r="A46" s="186" t="s">
        <v>209</v>
      </c>
      <c r="F46" s="21">
        <f>'CBO baseline'!F41</f>
        <v>9018.9410000000007</v>
      </c>
      <c r="G46" s="21">
        <f t="shared" ref="G46:Q46" si="12">F46 - G40 + G44</f>
        <v>10164.112860184014</v>
      </c>
      <c r="H46" s="21">
        <f t="shared" si="12"/>
        <v>11157.99986199273</v>
      </c>
      <c r="I46" s="21">
        <f t="shared" si="12"/>
        <v>11984.154828015036</v>
      </c>
      <c r="J46" s="21">
        <f t="shared" si="12"/>
        <v>12642.843244286232</v>
      </c>
      <c r="K46" s="21">
        <f t="shared" si="12"/>
        <v>13270.697023633234</v>
      </c>
      <c r="L46" s="21">
        <f t="shared" si="12"/>
        <v>13992.648367742522</v>
      </c>
      <c r="M46" s="21">
        <f t="shared" si="12"/>
        <v>14712.026693381938</v>
      </c>
      <c r="N46" s="21">
        <f t="shared" si="12"/>
        <v>15457.649036477424</v>
      </c>
      <c r="O46" s="21">
        <f t="shared" si="12"/>
        <v>16302.509638562711</v>
      </c>
      <c r="P46" s="21">
        <f t="shared" si="12"/>
        <v>17224.798766910724</v>
      </c>
      <c r="Q46" s="21">
        <f t="shared" si="12"/>
        <v>18215.240230680596</v>
      </c>
      <c r="V46" s="21"/>
      <c r="W46" s="21"/>
      <c r="X46" s="21"/>
      <c r="Y46" s="21"/>
      <c r="Z46" s="21"/>
      <c r="AA46" s="21"/>
      <c r="AB46" s="21"/>
      <c r="AC46" s="21"/>
      <c r="AD46" s="21"/>
      <c r="AE46" s="21"/>
      <c r="AF46" s="21"/>
    </row>
    <row r="47" spans="1:35" ht="11" customHeight="1">
      <c r="A47" s="3"/>
      <c r="B47" s="3"/>
      <c r="C47" s="3"/>
      <c r="D47" s="3"/>
      <c r="E47" s="3"/>
      <c r="F47" s="30"/>
      <c r="G47" s="30"/>
      <c r="H47" s="30"/>
      <c r="I47" s="30"/>
      <c r="J47" s="30"/>
      <c r="K47" s="30"/>
      <c r="L47" s="30"/>
      <c r="M47" s="30"/>
      <c r="N47" s="30"/>
      <c r="O47" s="30"/>
      <c r="P47" s="30"/>
      <c r="Q47" s="30"/>
      <c r="R47" s="31"/>
      <c r="V47" s="32"/>
      <c r="W47" s="32"/>
      <c r="X47" s="32"/>
      <c r="Y47" s="32"/>
      <c r="Z47" s="32"/>
      <c r="AA47" s="32"/>
      <c r="AB47" s="32"/>
      <c r="AC47" s="32"/>
      <c r="AD47" s="32"/>
      <c r="AE47" s="32"/>
      <c r="AF47" s="32"/>
      <c r="AH47" s="32"/>
      <c r="AI47" s="32"/>
    </row>
    <row r="48" spans="1:35" ht="11" customHeight="1">
      <c r="A48" s="2" t="s">
        <v>212</v>
      </c>
      <c r="B48" s="3"/>
      <c r="C48" s="3"/>
      <c r="D48" s="3"/>
      <c r="E48" s="3"/>
      <c r="F48" s="30"/>
      <c r="G48" s="30"/>
      <c r="H48" s="30"/>
      <c r="I48" s="30"/>
      <c r="J48" s="30"/>
      <c r="K48" s="30"/>
      <c r="L48" s="30"/>
      <c r="M48" s="30"/>
      <c r="N48" s="30"/>
      <c r="O48" s="30"/>
      <c r="P48" s="30"/>
      <c r="Q48" s="30"/>
      <c r="R48" s="31"/>
      <c r="V48" s="32"/>
      <c r="W48" s="32"/>
      <c r="X48" s="32"/>
      <c r="Y48" s="32"/>
      <c r="Z48" s="32"/>
      <c r="AA48" s="32"/>
      <c r="AB48" s="32"/>
      <c r="AC48" s="32"/>
      <c r="AD48" s="32"/>
      <c r="AE48" s="32"/>
      <c r="AF48" s="32"/>
      <c r="AH48" s="32"/>
      <c r="AI48" s="32"/>
    </row>
    <row r="49" spans="1:81" ht="11" customHeight="1">
      <c r="A49" s="2"/>
      <c r="B49" s="3"/>
      <c r="C49" s="3"/>
      <c r="D49" s="3"/>
      <c r="E49" s="3"/>
      <c r="F49" s="30"/>
      <c r="G49" s="30"/>
      <c r="H49" s="30"/>
      <c r="I49" s="30"/>
      <c r="J49" s="30"/>
      <c r="K49" s="30"/>
      <c r="L49" s="30"/>
      <c r="M49" s="30"/>
      <c r="N49" s="30"/>
      <c r="O49" s="30"/>
      <c r="P49" s="30"/>
      <c r="Q49" s="30"/>
      <c r="R49" s="31"/>
      <c r="V49" s="32"/>
      <c r="W49" s="32"/>
      <c r="X49" s="32"/>
      <c r="Y49" s="32"/>
      <c r="Z49" s="32"/>
      <c r="AA49" s="32"/>
      <c r="AB49" s="32"/>
      <c r="AC49" s="32"/>
      <c r="AD49" s="32"/>
      <c r="AE49" s="32"/>
      <c r="AF49" s="32"/>
      <c r="AH49" s="32"/>
      <c r="AI49" s="32"/>
    </row>
    <row r="50" spans="1:81" ht="11" customHeight="1">
      <c r="A50" s="203" t="s">
        <v>213</v>
      </c>
      <c r="B50" s="204"/>
      <c r="C50" s="204"/>
      <c r="D50" s="204"/>
      <c r="E50" s="187"/>
      <c r="F50" s="21">
        <f>'CBO baseline'!F89</f>
        <v>14511.874999999998</v>
      </c>
      <c r="G50" s="21">
        <f>'CBO baseline'!G89</f>
        <v>15095.075101749999</v>
      </c>
      <c r="H50" s="21">
        <f>'CBO baseline'!H89</f>
        <v>15663.454786999999</v>
      </c>
      <c r="I50" s="21">
        <f>'CBO baseline'!I89</f>
        <v>16181.564454249999</v>
      </c>
      <c r="J50" s="21">
        <f>'CBO baseline'!J89</f>
        <v>16974.233797749999</v>
      </c>
      <c r="K50" s="21">
        <f>'CBO baseline'!K89</f>
        <v>18132.44513625</v>
      </c>
      <c r="L50" s="21">
        <f>'CBO baseline'!L89</f>
        <v>19109.848470500001</v>
      </c>
      <c r="M50" s="21">
        <f>'CBO baseline'!M89</f>
        <v>20027.825101750001</v>
      </c>
      <c r="N50" s="21">
        <f>'CBO baseline'!N89</f>
        <v>20947.592409500001</v>
      </c>
      <c r="O50" s="21">
        <f>'CBO baseline'!O89</f>
        <v>21901.006790249998</v>
      </c>
      <c r="P50" s="21">
        <f>'CBO baseline'!P89</f>
        <v>22856.220519750001</v>
      </c>
      <c r="Q50" s="21">
        <f>'CBO baseline'!Q89</f>
        <v>23829.882541250001</v>
      </c>
      <c r="V50" s="28"/>
      <c r="W50" s="28"/>
      <c r="X50" s="28"/>
      <c r="Y50" s="28"/>
      <c r="Z50" s="28"/>
      <c r="AA50" s="28"/>
      <c r="AB50" s="28"/>
      <c r="AC50" s="28"/>
      <c r="AD50" s="28"/>
      <c r="AE50" s="28"/>
      <c r="AF50" s="28"/>
      <c r="AH50" s="28"/>
      <c r="AI50" s="28"/>
    </row>
    <row r="51" spans="1:81" ht="11" customHeight="1">
      <c r="B51" s="187"/>
      <c r="C51" s="187"/>
      <c r="D51" s="187"/>
      <c r="E51" s="187"/>
      <c r="F51" s="21"/>
      <c r="G51" s="21"/>
      <c r="H51" s="21"/>
      <c r="I51" s="21"/>
      <c r="J51" s="21"/>
      <c r="K51" s="21"/>
      <c r="L51" s="21"/>
      <c r="M51" s="21"/>
      <c r="N51" s="21"/>
      <c r="O51" s="21"/>
      <c r="P51" s="21"/>
      <c r="Q51" s="21"/>
      <c r="V51" s="28"/>
      <c r="W51" s="28"/>
      <c r="X51" s="28"/>
      <c r="Y51" s="28"/>
      <c r="Z51" s="28"/>
      <c r="AA51" s="28"/>
      <c r="AB51" s="28"/>
      <c r="AC51" s="28"/>
      <c r="AD51" s="28"/>
      <c r="AE51" s="28"/>
      <c r="AF51" s="28"/>
      <c r="AH51" s="28"/>
      <c r="AI51" s="28"/>
    </row>
    <row r="52" spans="1:81" ht="11" customHeight="1">
      <c r="A52" s="203" t="s">
        <v>4</v>
      </c>
      <c r="B52" s="204"/>
      <c r="C52" s="204"/>
      <c r="D52" s="204"/>
      <c r="E52" s="187"/>
      <c r="V52" s="35"/>
      <c r="W52" s="35"/>
      <c r="X52" s="35"/>
      <c r="Y52" s="35"/>
      <c r="Z52" s="35"/>
      <c r="AA52" s="35"/>
      <c r="AB52" s="35"/>
      <c r="AC52" s="35"/>
      <c r="AD52" s="35"/>
      <c r="AE52" s="35"/>
      <c r="AF52" s="35"/>
      <c r="AH52" s="35"/>
      <c r="AI52" s="35"/>
    </row>
    <row r="53" spans="1:81" ht="11" customHeight="1">
      <c r="C53" s="203" t="s">
        <v>11</v>
      </c>
      <c r="D53" s="204"/>
      <c r="E53" s="187"/>
      <c r="F53" s="36">
        <f>100 * F7/F$50</f>
        <v>14.903133530575627</v>
      </c>
      <c r="G53" s="36">
        <f t="shared" ref="G53:Q53" si="13">100 * G7/G$50</f>
        <v>15.328410916933699</v>
      </c>
      <c r="H53" s="36">
        <f t="shared" si="13"/>
        <v>16.752658446520567</v>
      </c>
      <c r="I53" s="36">
        <f t="shared" si="13"/>
        <v>17.498917082986363</v>
      </c>
      <c r="J53" s="36">
        <f t="shared" si="13"/>
        <v>18.163379020904255</v>
      </c>
      <c r="K53" s="36">
        <f t="shared" si="13"/>
        <v>18.089036618121394</v>
      </c>
      <c r="L53" s="36">
        <f t="shared" si="13"/>
        <v>17.961988231525215</v>
      </c>
      <c r="M53" s="36">
        <f t="shared" si="13"/>
        <v>18.193975291378351</v>
      </c>
      <c r="N53" s="36">
        <f t="shared" si="13"/>
        <v>18.188487158994331</v>
      </c>
      <c r="O53" s="36">
        <f t="shared" si="13"/>
        <v>18.258152461853275</v>
      </c>
      <c r="P53" s="36">
        <f t="shared" si="13"/>
        <v>18.307608430812966</v>
      </c>
      <c r="Q53" s="36">
        <f t="shared" si="13"/>
        <v>18.395588169993932</v>
      </c>
      <c r="R53" s="28">
        <f>Q53 * (1 + LTBO!$F$49)</f>
        <v>18.539633871675292</v>
      </c>
      <c r="S53" s="28">
        <f>R53 * (1 + LTBO!$F$49)</f>
        <v>18.684807515773123</v>
      </c>
      <c r="T53" s="28">
        <f>S53 * (1 + LTBO!$F$49)</f>
        <v>18.831117934582178</v>
      </c>
      <c r="U53" s="28">
        <f>T53 * (1 + LTBO!$F$49)</f>
        <v>18.978574029558033</v>
      </c>
      <c r="V53" s="28">
        <f>U53 * (1 + LTBO!$F$49)</f>
        <v>19.127184771858655</v>
      </c>
      <c r="W53" s="28">
        <f>V53 * (1 + LTBO!$F$49)</f>
        <v>19.276959202890197</v>
      </c>
      <c r="X53" s="28">
        <f>W53 * (1 + LTBO!$F$49)</f>
        <v>19.427906434857078</v>
      </c>
      <c r="Y53" s="28">
        <f>X53 * (1 + LTBO!$F$49)</f>
        <v>19.580035651316361</v>
      </c>
      <c r="Z53" s="28">
        <f>Y53 * (1 + LTBO!$F$49)</f>
        <v>19.733356107736476</v>
      </c>
      <c r="AA53" s="28">
        <f>Z53 * (1 + LTBO!$F$49)</f>
        <v>19.887877132060321</v>
      </c>
      <c r="AB53" s="28">
        <f>AA53 * (1 + LTBO!$F$49)</f>
        <v>20.043608125272769</v>
      </c>
      <c r="AC53" s="28">
        <f>AB53 * (1 + LTBO!$F$49)</f>
        <v>20.200558561972617</v>
      </c>
      <c r="AD53" s="28">
        <f>AC53 * (1 + LTBO!$F$49)</f>
        <v>20.358737990949024</v>
      </c>
      <c r="AE53" s="28">
        <f>AD53 * (1 + LTBO!$F$49)</f>
        <v>20.518156035762438</v>
      </c>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row>
    <row r="54" spans="1:81" ht="11" customHeight="1">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H54" s="35"/>
      <c r="AI54" s="35"/>
    </row>
    <row r="55" spans="1:81" s="5" customFormat="1" ht="11" customHeight="1">
      <c r="A55" s="203" t="s">
        <v>14</v>
      </c>
      <c r="B55" s="204"/>
      <c r="C55" s="204"/>
      <c r="D55" s="204"/>
      <c r="E55" s="187"/>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38"/>
      <c r="AH55" s="38"/>
      <c r="AI55" s="38"/>
    </row>
    <row r="56" spans="1:81" s="5" customFormat="1" ht="11" customHeight="1">
      <c r="A56" s="186"/>
      <c r="B56" s="187"/>
      <c r="C56" s="187" t="s">
        <v>59</v>
      </c>
      <c r="D56" s="187"/>
      <c r="E56" s="187"/>
      <c r="F56" s="36">
        <f>100 * F10/F$50</f>
        <v>4.828817778543435</v>
      </c>
      <c r="G56" s="36">
        <f t="shared" ref="G56:Q56" si="14">100 * G10/G$50</f>
        <v>4.8068061610099644</v>
      </c>
      <c r="H56" s="36">
        <f t="shared" si="14"/>
        <v>4.9074486468845206</v>
      </c>
      <c r="I56" s="36">
        <f t="shared" si="14"/>
        <v>5.0169500130550091</v>
      </c>
      <c r="J56" s="36">
        <f t="shared" si="14"/>
        <v>5.0269603339215623</v>
      </c>
      <c r="K56" s="36">
        <f t="shared" si="14"/>
        <v>4.9455326805718238</v>
      </c>
      <c r="L56" s="36">
        <f t="shared" si="14"/>
        <v>4.9475483882539768</v>
      </c>
      <c r="M56" s="36">
        <f t="shared" si="14"/>
        <v>4.9999787541209368</v>
      </c>
      <c r="N56" s="36">
        <f t="shared" si="14"/>
        <v>5.0762731067736162</v>
      </c>
      <c r="O56" s="36">
        <f t="shared" si="14"/>
        <v>5.1642237767056081</v>
      </c>
      <c r="P56" s="36">
        <f t="shared" si="14"/>
        <v>5.2619285807151241</v>
      </c>
      <c r="Q56" s="36">
        <f t="shared" si="14"/>
        <v>5.3549613506951967</v>
      </c>
      <c r="AF56" s="28"/>
      <c r="AG56" s="186"/>
      <c r="AH56" s="28"/>
      <c r="AI56" s="28"/>
      <c r="AJ56" s="186"/>
      <c r="AK56" s="186"/>
      <c r="AL56" s="186"/>
      <c r="AM56" s="186"/>
      <c r="AN56" s="186"/>
      <c r="AO56" s="186"/>
      <c r="AP56" s="186"/>
      <c r="AQ56" s="186"/>
      <c r="AR56" s="186"/>
      <c r="AS56" s="186"/>
      <c r="AT56" s="186"/>
      <c r="AU56" s="186"/>
      <c r="AV56" s="186"/>
      <c r="AW56" s="186"/>
      <c r="AX56" s="186"/>
      <c r="AY56" s="186"/>
      <c r="AZ56" s="186"/>
      <c r="BA56" s="186"/>
      <c r="BB56" s="186"/>
      <c r="BC56" s="186"/>
      <c r="BD56" s="186"/>
      <c r="BE56" s="186"/>
      <c r="BF56" s="186"/>
      <c r="BG56" s="186"/>
      <c r="BH56" s="186"/>
      <c r="BI56" s="186"/>
      <c r="BJ56" s="186"/>
      <c r="BK56" s="186"/>
      <c r="BL56" s="186"/>
      <c r="BM56" s="186"/>
      <c r="BN56" s="186"/>
      <c r="BO56" s="186"/>
      <c r="BP56" s="186"/>
      <c r="BQ56" s="186"/>
      <c r="BR56" s="186"/>
      <c r="BS56" s="186"/>
      <c r="BT56" s="186"/>
      <c r="BU56" s="186"/>
      <c r="BV56" s="186"/>
      <c r="BW56" s="186"/>
      <c r="BX56" s="186"/>
      <c r="BY56" s="186"/>
      <c r="BZ56" s="186"/>
      <c r="CA56" s="186"/>
      <c r="CB56" s="186"/>
      <c r="CC56" s="186"/>
    </row>
    <row r="57" spans="1:81" s="5" customFormat="1" ht="11" customHeight="1">
      <c r="A57" s="186"/>
      <c r="B57" s="187"/>
      <c r="C57" s="186"/>
      <c r="D57" s="187" t="s">
        <v>170</v>
      </c>
      <c r="E57" s="187"/>
      <c r="F57" s="36">
        <f t="shared" ref="F57:F64" si="15">100 * F13/F$50</f>
        <v>3.586621301520307</v>
      </c>
      <c r="G57" s="36">
        <f t="shared" ref="G57:Q64" si="16">100 * G13/G$50</f>
        <v>3.6795709610984808</v>
      </c>
      <c r="H57" s="36">
        <f t="shared" si="16"/>
        <v>3.6220936422715138</v>
      </c>
      <c r="I57" s="36">
        <f t="shared" si="16"/>
        <v>3.8124558459362725</v>
      </c>
      <c r="J57" s="36">
        <f t="shared" si="16"/>
        <v>3.8558500359925327</v>
      </c>
      <c r="K57" s="36">
        <f t="shared" si="16"/>
        <v>3.795036989381531</v>
      </c>
      <c r="L57" s="36">
        <f t="shared" si="16"/>
        <v>3.9059912021399201</v>
      </c>
      <c r="M57" s="36">
        <f t="shared" si="16"/>
        <v>3.8833772316697579</v>
      </c>
      <c r="N57" s="36">
        <f t="shared" si="16"/>
        <v>3.869957865097442</v>
      </c>
      <c r="O57" s="36">
        <f t="shared" si="16"/>
        <v>4.027289742646265</v>
      </c>
      <c r="P57" s="36">
        <f t="shared" si="16"/>
        <v>4.1286397249474982</v>
      </c>
      <c r="Q57" s="36">
        <f t="shared" si="16"/>
        <v>4.2435207066150982</v>
      </c>
      <c r="R57" s="28"/>
      <c r="S57" s="28"/>
      <c r="T57" s="28"/>
      <c r="U57" s="28"/>
      <c r="V57" s="28"/>
      <c r="W57" s="28"/>
      <c r="X57" s="28"/>
      <c r="Y57" s="28"/>
      <c r="Z57" s="28"/>
      <c r="AA57" s="28"/>
      <c r="AB57" s="28"/>
      <c r="AC57" s="28"/>
      <c r="AD57" s="28"/>
      <c r="AE57" s="28"/>
      <c r="AF57" s="38"/>
      <c r="AH57" s="38"/>
      <c r="AI57" s="38"/>
    </row>
    <row r="58" spans="1:81" s="5" customFormat="1" ht="11" customHeight="1">
      <c r="A58" s="186"/>
      <c r="B58" s="187"/>
      <c r="C58" s="186"/>
      <c r="D58" s="187" t="s">
        <v>171</v>
      </c>
      <c r="E58" s="187"/>
      <c r="F58" s="36">
        <f t="shared" si="15"/>
        <v>-0.50998923295576903</v>
      </c>
      <c r="G58" s="36">
        <f t="shared" si="16"/>
        <v>-0.52240879537497531</v>
      </c>
      <c r="H58" s="36">
        <f t="shared" si="16"/>
        <v>-0.53544381581519107</v>
      </c>
      <c r="I58" s="36">
        <f t="shared" si="16"/>
        <v>-0.52985606084262837</v>
      </c>
      <c r="J58" s="36">
        <f t="shared" si="16"/>
        <v>-0.53089877913632388</v>
      </c>
      <c r="K58" s="36">
        <f t="shared" si="16"/>
        <v>-0.53419712163558974</v>
      </c>
      <c r="L58" s="36">
        <f t="shared" si="16"/>
        <v>-0.54890021844979864</v>
      </c>
      <c r="M58" s="36">
        <f t="shared" si="16"/>
        <v>-0.5680746632346948</v>
      </c>
      <c r="N58" s="36">
        <f t="shared" si="16"/>
        <v>-0.58576182695034984</v>
      </c>
      <c r="O58" s="36">
        <f t="shared" si="16"/>
        <v>-0.60295401606280508</v>
      </c>
      <c r="P58" s="36">
        <f t="shared" si="16"/>
        <v>-0.60373498707173545</v>
      </c>
      <c r="Q58" s="36">
        <f t="shared" si="16"/>
        <v>-0.6198184138940882</v>
      </c>
      <c r="R58" s="28"/>
      <c r="S58" s="28"/>
      <c r="T58" s="28"/>
      <c r="U58" s="28"/>
      <c r="V58" s="28"/>
      <c r="W58" s="28"/>
      <c r="X58" s="28"/>
      <c r="Y58" s="28"/>
      <c r="Z58" s="28"/>
      <c r="AA58" s="28"/>
      <c r="AB58" s="28"/>
      <c r="AC58" s="28"/>
      <c r="AD58" s="28"/>
      <c r="AE58" s="28"/>
      <c r="AF58" s="38"/>
      <c r="AH58" s="38"/>
      <c r="AI58" s="38"/>
    </row>
    <row r="59" spans="1:81" s="5" customFormat="1" ht="11" customHeight="1">
      <c r="A59" s="186"/>
      <c r="B59" s="187"/>
      <c r="C59" s="187" t="s">
        <v>172</v>
      </c>
      <c r="D59" s="187"/>
      <c r="E59" s="187"/>
      <c r="F59" s="36">
        <f t="shared" si="15"/>
        <v>3.0766320685645376</v>
      </c>
      <c r="G59" s="36">
        <f t="shared" si="16"/>
        <v>3.1571621657235061</v>
      </c>
      <c r="H59" s="36">
        <f t="shared" si="16"/>
        <v>3.0866498264563225</v>
      </c>
      <c r="I59" s="36">
        <f t="shared" si="16"/>
        <v>3.2825997850936437</v>
      </c>
      <c r="J59" s="36">
        <f t="shared" si="16"/>
        <v>3.3249512568562087</v>
      </c>
      <c r="K59" s="36">
        <f t="shared" si="16"/>
        <v>3.260839867745942</v>
      </c>
      <c r="L59" s="36">
        <f t="shared" si="16"/>
        <v>3.3570909836901213</v>
      </c>
      <c r="M59" s="36">
        <f t="shared" si="16"/>
        <v>3.315302568435063</v>
      </c>
      <c r="N59" s="36">
        <f t="shared" si="16"/>
        <v>3.2841960381470918</v>
      </c>
      <c r="O59" s="36">
        <f t="shared" si="16"/>
        <v>3.4243357265834597</v>
      </c>
      <c r="P59" s="36">
        <f t="shared" si="16"/>
        <v>3.524904737875763</v>
      </c>
      <c r="Q59" s="36">
        <f t="shared" si="16"/>
        <v>3.6237022927210099</v>
      </c>
      <c r="R59" s="28"/>
      <c r="S59" s="28"/>
      <c r="T59" s="28"/>
      <c r="U59" s="28"/>
      <c r="V59" s="28"/>
      <c r="W59" s="28"/>
      <c r="X59" s="28"/>
      <c r="Y59" s="28"/>
      <c r="Z59" s="28"/>
      <c r="AA59" s="28"/>
      <c r="AB59" s="28"/>
      <c r="AC59" s="28"/>
      <c r="AD59" s="28"/>
      <c r="AE59" s="28"/>
      <c r="AF59" s="38"/>
      <c r="AH59" s="38"/>
      <c r="AI59" s="38"/>
    </row>
    <row r="60" spans="1:81" s="5" customFormat="1" ht="11" customHeight="1">
      <c r="A60" s="186"/>
      <c r="B60" s="187"/>
      <c r="C60" s="187" t="s">
        <v>61</v>
      </c>
      <c r="D60" s="187"/>
      <c r="E60" s="187"/>
      <c r="F60" s="36">
        <f t="shared" si="15"/>
        <v>1.8796399500409151</v>
      </c>
      <c r="G60" s="36">
        <f t="shared" si="16"/>
        <v>1.8178048015686152</v>
      </c>
      <c r="H60" s="36">
        <f t="shared" si="16"/>
        <v>1.6563140349811003</v>
      </c>
      <c r="I60" s="36">
        <f t="shared" si="16"/>
        <v>1.7052430299934762</v>
      </c>
      <c r="J60" s="36">
        <f t="shared" si="16"/>
        <v>1.9119036762826835</v>
      </c>
      <c r="K60" s="36">
        <f t="shared" si="16"/>
        <v>2.0086259589550508</v>
      </c>
      <c r="L60" s="36">
        <f t="shared" si="16"/>
        <v>2.1124029351837033</v>
      </c>
      <c r="M60" s="36">
        <f t="shared" si="16"/>
        <v>2.1484809149966142</v>
      </c>
      <c r="N60" s="36">
        <f t="shared" si="16"/>
        <v>2.1729752570207892</v>
      </c>
      <c r="O60" s="36">
        <f t="shared" si="16"/>
        <v>2.2202906225136569</v>
      </c>
      <c r="P60" s="36">
        <f t="shared" si="16"/>
        <v>2.2753893171034578</v>
      </c>
      <c r="Q60" s="36">
        <f t="shared" si="16"/>
        <v>2.355718703305675</v>
      </c>
      <c r="R60" s="28"/>
      <c r="S60" s="28"/>
      <c r="T60" s="28"/>
      <c r="U60" s="28"/>
      <c r="V60" s="28"/>
      <c r="W60" s="28"/>
      <c r="X60" s="28"/>
      <c r="Y60" s="28"/>
      <c r="Z60" s="28"/>
      <c r="AA60" s="28"/>
      <c r="AB60" s="28"/>
      <c r="AC60" s="28"/>
      <c r="AD60" s="28"/>
      <c r="AE60" s="28"/>
      <c r="AF60" s="38"/>
      <c r="AH60" s="38"/>
      <c r="AI60" s="38"/>
    </row>
    <row r="61" spans="1:81" s="5" customFormat="1" ht="11" customHeight="1">
      <c r="A61" s="186"/>
      <c r="B61" s="187"/>
      <c r="C61" s="187" t="s">
        <v>176</v>
      </c>
      <c r="D61" s="187"/>
      <c r="E61" s="187"/>
      <c r="F61" s="36">
        <f t="shared" si="15"/>
        <v>5.4355484732331281E-2</v>
      </c>
      <c r="G61" s="36">
        <f t="shared" si="16"/>
        <v>5.7356455278558122E-2</v>
      </c>
      <c r="H61" s="36">
        <f t="shared" si="16"/>
        <v>6.0222984828538516E-2</v>
      </c>
      <c r="I61" s="36">
        <f t="shared" si="16"/>
        <v>6.2391989529469373E-2</v>
      </c>
      <c r="J61" s="36">
        <f t="shared" si="16"/>
        <v>0.14837194008331833</v>
      </c>
      <c r="K61" s="36">
        <f t="shared" si="16"/>
        <v>0.24334280163786759</v>
      </c>
      <c r="L61" s="36">
        <f t="shared" si="16"/>
        <v>0.34543968311368189</v>
      </c>
      <c r="M61" s="36">
        <f t="shared" si="16"/>
        <v>0.39163014257172873</v>
      </c>
      <c r="N61" s="36">
        <f t="shared" si="16"/>
        <v>0.40511576863369742</v>
      </c>
      <c r="O61" s="36">
        <f t="shared" si="16"/>
        <v>0.41377093239541241</v>
      </c>
      <c r="P61" s="36">
        <f t="shared" si="16"/>
        <v>0.42077385417635937</v>
      </c>
      <c r="Q61" s="36">
        <f t="shared" si="16"/>
        <v>0.42834453683650298</v>
      </c>
      <c r="R61" s="28"/>
      <c r="S61" s="28"/>
      <c r="T61" s="28"/>
      <c r="U61" s="28"/>
      <c r="V61" s="28"/>
      <c r="W61" s="28"/>
      <c r="X61" s="28"/>
      <c r="Y61" s="28"/>
      <c r="Z61" s="28"/>
      <c r="AA61" s="28"/>
      <c r="AB61" s="28"/>
      <c r="AC61" s="28"/>
      <c r="AD61" s="28"/>
      <c r="AE61" s="28"/>
      <c r="AF61" s="38"/>
      <c r="AH61" s="38"/>
      <c r="AI61" s="38"/>
    </row>
    <row r="62" spans="1:81" s="5" customFormat="1" ht="11" customHeight="1">
      <c r="A62" s="186"/>
      <c r="B62" s="187"/>
      <c r="C62" s="187" t="s">
        <v>173</v>
      </c>
      <c r="D62" s="187"/>
      <c r="E62" s="187"/>
      <c r="F62" s="36">
        <f t="shared" si="15"/>
        <v>6.3975192730091751E-2</v>
      </c>
      <c r="G62" s="36">
        <f t="shared" si="16"/>
        <v>8.9916743762516668E-2</v>
      </c>
      <c r="H62" s="36">
        <f t="shared" si="16"/>
        <v>0.1055003524108554</v>
      </c>
      <c r="I62" s="36">
        <f t="shared" si="16"/>
        <v>0.10529266220315961</v>
      </c>
      <c r="J62" s="36">
        <f t="shared" si="16"/>
        <v>0.14139077077624143</v>
      </c>
      <c r="K62" s="36">
        <f t="shared" si="16"/>
        <v>0.20792562567652256</v>
      </c>
      <c r="L62" s="36">
        <f t="shared" si="16"/>
        <v>0.18838977219298722</v>
      </c>
      <c r="M62" s="36">
        <f t="shared" si="16"/>
        <v>0.19366556180186958</v>
      </c>
      <c r="N62" s="36">
        <f t="shared" si="16"/>
        <v>0.19001228982261861</v>
      </c>
      <c r="O62" s="36">
        <f t="shared" si="16"/>
        <v>0.20468922013191285</v>
      </c>
      <c r="P62" s="36">
        <f t="shared" si="16"/>
        <v>0.21941947907207429</v>
      </c>
      <c r="Q62" s="36">
        <f t="shared" si="16"/>
        <v>0.22763855384557222</v>
      </c>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c r="BR62" s="28"/>
      <c r="BS62" s="28"/>
      <c r="BT62" s="28"/>
      <c r="BU62" s="28"/>
      <c r="BV62" s="28"/>
      <c r="BW62" s="28"/>
      <c r="BX62" s="28"/>
      <c r="BY62" s="28"/>
      <c r="BZ62" s="28"/>
      <c r="CA62" s="28"/>
      <c r="CB62" s="28"/>
      <c r="CC62" s="28"/>
    </row>
    <row r="63" spans="1:81" s="5" customFormat="1" ht="11" customHeight="1">
      <c r="A63" s="186"/>
      <c r="B63" s="187"/>
      <c r="C63" s="187" t="s">
        <v>174</v>
      </c>
      <c r="D63" s="187"/>
      <c r="E63" s="187"/>
      <c r="F63" s="36">
        <f t="shared" si="15"/>
        <v>3.2781980274774973</v>
      </c>
      <c r="G63" s="36">
        <f t="shared" si="16"/>
        <v>3.4704100275676519</v>
      </c>
      <c r="H63" s="36">
        <f t="shared" si="16"/>
        <v>3.3851408083998709</v>
      </c>
      <c r="I63" s="36">
        <f t="shared" si="16"/>
        <v>3.1034143912339998</v>
      </c>
      <c r="J63" s="36">
        <f t="shared" si="16"/>
        <v>2.6088364592851239</v>
      </c>
      <c r="K63" s="36">
        <f t="shared" si="16"/>
        <v>2.3816975413681778</v>
      </c>
      <c r="L63" s="36">
        <f t="shared" si="16"/>
        <v>2.3378573654818235</v>
      </c>
      <c r="M63" s="36">
        <f t="shared" si="16"/>
        <v>2.1684331563393382</v>
      </c>
      <c r="N63" s="36">
        <f t="shared" si="16"/>
        <v>2.0205138219514494</v>
      </c>
      <c r="O63" s="36">
        <f t="shared" si="16"/>
        <v>2.0678775379477905</v>
      </c>
      <c r="P63" s="36">
        <f t="shared" si="16"/>
        <v>2.0200321378639297</v>
      </c>
      <c r="Q63" s="36">
        <f t="shared" si="16"/>
        <v>1.9716421144195637</v>
      </c>
      <c r="R63" s="28"/>
      <c r="S63" s="28"/>
      <c r="T63" s="28"/>
      <c r="U63" s="28"/>
      <c r="V63" s="28"/>
      <c r="W63" s="28"/>
      <c r="X63" s="28"/>
      <c r="Y63" s="28"/>
      <c r="Z63" s="28"/>
      <c r="AA63" s="28"/>
      <c r="AB63" s="28"/>
      <c r="AC63" s="28"/>
      <c r="AD63" s="28"/>
      <c r="AE63" s="28"/>
      <c r="AF63" s="38"/>
      <c r="AH63" s="38"/>
      <c r="AI63" s="38"/>
    </row>
    <row r="64" spans="1:81" s="5" customFormat="1" ht="11" customHeight="1">
      <c r="A64" s="186"/>
      <c r="B64" s="203" t="s">
        <v>15</v>
      </c>
      <c r="C64" s="204"/>
      <c r="D64" s="204"/>
      <c r="E64" s="187"/>
      <c r="F64" s="36">
        <f t="shared" si="15"/>
        <v>13.181618502088808</v>
      </c>
      <c r="G64" s="36">
        <f t="shared" si="16"/>
        <v>13.399456354910809</v>
      </c>
      <c r="H64" s="36">
        <f t="shared" si="16"/>
        <v>13.201276653961205</v>
      </c>
      <c r="I64" s="36">
        <f t="shared" si="16"/>
        <v>13.275891871108758</v>
      </c>
      <c r="J64" s="36">
        <f t="shared" si="16"/>
        <v>13.162414437205138</v>
      </c>
      <c r="K64" s="36">
        <f t="shared" si="16"/>
        <v>13.047964475955384</v>
      </c>
      <c r="L64" s="36">
        <f t="shared" si="16"/>
        <v>13.288729127916294</v>
      </c>
      <c r="M64" s="36">
        <f t="shared" si="16"/>
        <v>13.217491098265551</v>
      </c>
      <c r="N64" s="36">
        <f t="shared" si="16"/>
        <v>13.149086282349263</v>
      </c>
      <c r="O64" s="36">
        <f t="shared" si="16"/>
        <v>13.49518781627784</v>
      </c>
      <c r="P64" s="36">
        <f t="shared" si="16"/>
        <v>13.722448106806704</v>
      </c>
      <c r="Q64" s="36">
        <f t="shared" si="16"/>
        <v>13.962007551823524</v>
      </c>
      <c r="R64" s="28"/>
      <c r="S64" s="28"/>
      <c r="T64" s="28"/>
      <c r="U64" s="28"/>
      <c r="V64" s="28"/>
      <c r="W64" s="28"/>
      <c r="X64" s="28"/>
      <c r="Y64" s="28"/>
      <c r="Z64" s="28"/>
      <c r="AA64" s="28"/>
      <c r="AB64" s="28"/>
      <c r="AC64" s="28"/>
      <c r="AD64" s="28"/>
      <c r="AE64" s="28"/>
      <c r="AF64" s="38"/>
      <c r="AH64" s="38"/>
      <c r="AI64" s="38"/>
    </row>
    <row r="65" spans="1:80" ht="11" customHeight="1">
      <c r="B65" s="203" t="s">
        <v>16</v>
      </c>
      <c r="C65" s="204"/>
      <c r="D65" s="204"/>
      <c r="E65" s="187"/>
      <c r="F65" s="36">
        <f>100 * F23/F$50</f>
        <v>9.2830802360136104</v>
      </c>
      <c r="G65" s="36">
        <f t="shared" ref="G65:Q65" si="17">100 * G23/G$50</f>
        <v>8.9660832481919446</v>
      </c>
      <c r="H65" s="36">
        <f t="shared" si="17"/>
        <v>8.2787547040786826</v>
      </c>
      <c r="I65" s="36">
        <f t="shared" si="17"/>
        <v>7.7053674477842105</v>
      </c>
      <c r="J65" s="36">
        <f t="shared" si="17"/>
        <v>7.1586206156832182</v>
      </c>
      <c r="K65" s="36">
        <f t="shared" si="17"/>
        <v>6.6123735160406731</v>
      </c>
      <c r="L65" s="36">
        <f t="shared" si="17"/>
        <v>6.2958270017539331</v>
      </c>
      <c r="M65" s="36">
        <f t="shared" si="17"/>
        <v>6.0593049611460907</v>
      </c>
      <c r="N65" s="36">
        <f t="shared" si="17"/>
        <v>5.8645068893114018</v>
      </c>
      <c r="O65" s="36">
        <f t="shared" si="17"/>
        <v>5.7445076020892776</v>
      </c>
      <c r="P65" s="36">
        <f t="shared" si="17"/>
        <v>5.6247225952738642</v>
      </c>
      <c r="Q65" s="36">
        <f t="shared" si="17"/>
        <v>5.5054950343501829</v>
      </c>
      <c r="R65" s="28"/>
      <c r="S65" s="28"/>
      <c r="T65" s="28"/>
      <c r="U65" s="28"/>
      <c r="V65" s="28"/>
      <c r="W65" s="28"/>
      <c r="X65" s="28"/>
      <c r="Y65" s="28"/>
      <c r="Z65" s="28"/>
      <c r="AA65" s="28"/>
      <c r="AB65" s="28"/>
      <c r="AC65" s="28"/>
      <c r="AD65" s="28"/>
      <c r="AE65" s="28"/>
      <c r="AF65" s="28"/>
      <c r="AH65" s="28"/>
      <c r="AI65" s="28"/>
    </row>
    <row r="66" spans="1:80" ht="11" customHeight="1">
      <c r="B66" s="203" t="s">
        <v>17</v>
      </c>
      <c r="C66" s="204"/>
      <c r="D66" s="204"/>
      <c r="E66" s="187"/>
      <c r="F66" s="36">
        <f>100 * F28/F$50</f>
        <v>1.3519548645505837</v>
      </c>
      <c r="G66" s="36">
        <f t="shared" ref="G66:Q66" si="18">100 * G28/G$50</f>
        <v>1.4660543157837225</v>
      </c>
      <c r="H66" s="36">
        <f t="shared" si="18"/>
        <v>1.518299649942993</v>
      </c>
      <c r="I66" s="36">
        <f t="shared" si="18"/>
        <v>1.639099286570189</v>
      </c>
      <c r="J66" s="36">
        <f t="shared" si="18"/>
        <v>1.7521182115057161</v>
      </c>
      <c r="K66" s="36">
        <f t="shared" si="18"/>
        <v>1.933320716048625</v>
      </c>
      <c r="L66" s="36">
        <f t="shared" si="18"/>
        <v>2.2878468837380579</v>
      </c>
      <c r="M66" s="36">
        <f t="shared" si="18"/>
        <v>2.6726010571500112</v>
      </c>
      <c r="N66" s="36">
        <f t="shared" si="18"/>
        <v>2.9500589536909958</v>
      </c>
      <c r="O66" s="36">
        <f t="shared" si="18"/>
        <v>3.1404021672886597</v>
      </c>
      <c r="P66" s="36">
        <f t="shared" si="18"/>
        <v>3.3006460969404601</v>
      </c>
      <c r="Q66" s="36">
        <f t="shared" si="18"/>
        <v>3.418727613737214</v>
      </c>
      <c r="R66" s="28"/>
      <c r="S66" s="28"/>
      <c r="T66" s="28"/>
      <c r="U66" s="28"/>
      <c r="V66" s="28"/>
      <c r="W66" s="28"/>
      <c r="X66" s="28"/>
      <c r="Y66" s="28"/>
      <c r="Z66" s="28"/>
      <c r="AA66" s="28"/>
      <c r="AB66" s="28"/>
      <c r="AC66" s="28"/>
      <c r="AD66" s="28"/>
      <c r="AE66" s="28"/>
      <c r="AF66" s="28"/>
      <c r="AH66" s="28"/>
      <c r="AI66" s="28"/>
    </row>
    <row r="67" spans="1:80" ht="11" customHeight="1">
      <c r="E67" s="5"/>
      <c r="F67" s="37" t="s">
        <v>27</v>
      </c>
      <c r="G67" s="37" t="s">
        <v>27</v>
      </c>
      <c r="H67" s="37" t="s">
        <v>27</v>
      </c>
      <c r="I67" s="37" t="s">
        <v>27</v>
      </c>
      <c r="J67" s="37" t="s">
        <v>27</v>
      </c>
      <c r="K67" s="37" t="s">
        <v>27</v>
      </c>
      <c r="L67" s="37" t="s">
        <v>27</v>
      </c>
      <c r="M67" s="37" t="s">
        <v>27</v>
      </c>
      <c r="N67" s="37" t="s">
        <v>27</v>
      </c>
      <c r="O67" s="37" t="s">
        <v>27</v>
      </c>
      <c r="P67" s="37" t="s">
        <v>27</v>
      </c>
      <c r="Q67" s="37" t="s">
        <v>27</v>
      </c>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c r="BR67" s="28"/>
      <c r="BS67" s="28"/>
      <c r="BT67" s="28"/>
      <c r="BU67" s="28"/>
      <c r="BV67" s="28"/>
      <c r="BW67" s="28"/>
      <c r="BX67" s="28"/>
      <c r="BY67" s="28"/>
      <c r="BZ67" s="28"/>
      <c r="CA67" s="28"/>
      <c r="CB67" s="28"/>
    </row>
    <row r="68" spans="1:80" ht="11" customHeight="1">
      <c r="C68" s="203" t="s">
        <v>18</v>
      </c>
      <c r="D68" s="204"/>
      <c r="E68" s="187"/>
      <c r="F68" s="36">
        <f t="shared" ref="F68:Q68" si="19">100 * F30/F$50</f>
        <v>23.816653602653002</v>
      </c>
      <c r="G68" s="36">
        <f t="shared" si="19"/>
        <v>23.83159391888648</v>
      </c>
      <c r="H68" s="36">
        <f t="shared" si="19"/>
        <v>22.998331007982884</v>
      </c>
      <c r="I68" s="36">
        <f t="shared" si="19"/>
        <v>22.620358605463156</v>
      </c>
      <c r="J68" s="36">
        <f t="shared" si="19"/>
        <v>22.073153264394076</v>
      </c>
      <c r="K68" s="36">
        <f t="shared" si="19"/>
        <v>21.593658708044682</v>
      </c>
      <c r="L68" s="36">
        <f t="shared" si="19"/>
        <v>21.872403013408285</v>
      </c>
      <c r="M68" s="36">
        <f t="shared" si="19"/>
        <v>21.949397116561652</v>
      </c>
      <c r="N68" s="36">
        <f t="shared" si="19"/>
        <v>21.963652125351665</v>
      </c>
      <c r="O68" s="36">
        <f t="shared" si="19"/>
        <v>22.380097585655779</v>
      </c>
      <c r="P68" s="36">
        <f t="shared" si="19"/>
        <v>22.64781679902103</v>
      </c>
      <c r="Q68" s="36">
        <f t="shared" si="19"/>
        <v>22.886230199910919</v>
      </c>
      <c r="R68" s="36">
        <f>SUM(R71:R74)</f>
        <v>23.777181980622696</v>
      </c>
      <c r="S68" s="36">
        <f>SUM(S71:S74)</f>
        <v>24.171932010615478</v>
      </c>
      <c r="T68" s="36">
        <f t="shared" ref="T68:AE68" si="20">SUM(T71:T74)</f>
        <v>24.575204669783208</v>
      </c>
      <c r="U68" s="36">
        <f t="shared" si="20"/>
        <v>24.986999545268052</v>
      </c>
      <c r="V68" s="36">
        <f t="shared" si="20"/>
        <v>25.40731576816966</v>
      </c>
      <c r="W68" s="36">
        <f t="shared" si="20"/>
        <v>25.83615200692067</v>
      </c>
      <c r="X68" s="36">
        <f t="shared" si="20"/>
        <v>26.273506460589772</v>
      </c>
      <c r="Y68" s="36">
        <f t="shared" si="20"/>
        <v>26.719376852111598</v>
      </c>
      <c r="Z68" s="36">
        <f t="shared" si="20"/>
        <v>27.173760421442704</v>
      </c>
      <c r="AA68" s="36">
        <f t="shared" si="20"/>
        <v>27.63665391864301</v>
      </c>
      <c r="AB68" s="36">
        <f t="shared" si="20"/>
        <v>28.00805359688184</v>
      </c>
      <c r="AC68" s="36">
        <f t="shared" si="20"/>
        <v>28.482863246323905</v>
      </c>
      <c r="AD68" s="36">
        <f t="shared" si="20"/>
        <v>28.866135727149025</v>
      </c>
      <c r="AE68" s="36">
        <f t="shared" si="20"/>
        <v>29.252773568536</v>
      </c>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row>
    <row r="69" spans="1:80" ht="11" customHeight="1">
      <c r="D69" s="187"/>
      <c r="E69" s="187"/>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row>
    <row r="70" spans="1:80" ht="11" customHeight="1">
      <c r="A70" s="186" t="s">
        <v>215</v>
      </c>
      <c r="D70" s="187"/>
      <c r="E70" s="187"/>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row>
    <row r="71" spans="1:80" ht="11" customHeight="1">
      <c r="B71" s="186" t="s">
        <v>59</v>
      </c>
      <c r="D71" s="187"/>
      <c r="E71" s="187"/>
      <c r="F71" s="36">
        <f>F56</f>
        <v>4.828817778543435</v>
      </c>
      <c r="G71" s="36">
        <f t="shared" ref="G71:Q71" si="21">G56</f>
        <v>4.8068061610099644</v>
      </c>
      <c r="H71" s="36">
        <f t="shared" si="21"/>
        <v>4.9074486468845206</v>
      </c>
      <c r="I71" s="36">
        <f t="shared" si="21"/>
        <v>5.0169500130550091</v>
      </c>
      <c r="J71" s="36">
        <f t="shared" si="21"/>
        <v>5.0269603339215623</v>
      </c>
      <c r="K71" s="36">
        <f t="shared" si="21"/>
        <v>4.9455326805718238</v>
      </c>
      <c r="L71" s="36">
        <f t="shared" si="21"/>
        <v>4.9475483882539768</v>
      </c>
      <c r="M71" s="36">
        <f t="shared" si="21"/>
        <v>4.9999787541209368</v>
      </c>
      <c r="N71" s="36">
        <f t="shared" si="21"/>
        <v>5.0762731067736162</v>
      </c>
      <c r="O71" s="36">
        <f t="shared" si="21"/>
        <v>5.1642237767056081</v>
      </c>
      <c r="P71" s="36">
        <f t="shared" si="21"/>
        <v>5.2619285807151241</v>
      </c>
      <c r="Q71" s="36">
        <f t="shared" si="21"/>
        <v>5.3549613506951967</v>
      </c>
      <c r="R71" s="28">
        <v>5.4</v>
      </c>
      <c r="S71" s="28">
        <v>5.5</v>
      </c>
      <c r="T71" s="28">
        <v>5.6</v>
      </c>
      <c r="U71" s="28">
        <v>5.7</v>
      </c>
      <c r="V71" s="28">
        <v>5.7</v>
      </c>
      <c r="W71" s="28">
        <v>5.8</v>
      </c>
      <c r="X71" s="28">
        <v>5.9</v>
      </c>
      <c r="Y71" s="28">
        <v>5.9</v>
      </c>
      <c r="Z71" s="28">
        <v>6</v>
      </c>
      <c r="AA71" s="28">
        <v>6</v>
      </c>
      <c r="AB71" s="28">
        <v>6</v>
      </c>
      <c r="AC71" s="28">
        <v>6.1</v>
      </c>
      <c r="AD71" s="28">
        <v>6.1</v>
      </c>
      <c r="AE71" s="28">
        <v>6.1</v>
      </c>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row>
    <row r="72" spans="1:80" ht="11" customHeight="1">
      <c r="B72" s="186" t="s">
        <v>216</v>
      </c>
      <c r="D72" s="187"/>
      <c r="E72" s="187"/>
      <c r="F72" s="36">
        <f>SUM(F57,F60,F61)</f>
        <v>5.5206167362935528</v>
      </c>
      <c r="G72" s="36">
        <f t="shared" ref="G72:Q72" si="22">SUM(G57,G60,G61)</f>
        <v>5.554732217945654</v>
      </c>
      <c r="H72" s="36">
        <f t="shared" si="22"/>
        <v>5.3386306620811528</v>
      </c>
      <c r="I72" s="36">
        <f t="shared" si="22"/>
        <v>5.5800908654592183</v>
      </c>
      <c r="J72" s="36">
        <f t="shared" si="22"/>
        <v>5.9161256523585344</v>
      </c>
      <c r="K72" s="36">
        <f t="shared" si="22"/>
        <v>6.0470057499744492</v>
      </c>
      <c r="L72" s="36">
        <f t="shared" si="22"/>
        <v>6.3638338204373053</v>
      </c>
      <c r="M72" s="36">
        <f t="shared" si="22"/>
        <v>6.4234882892381009</v>
      </c>
      <c r="N72" s="36">
        <f t="shared" si="22"/>
        <v>6.4480488907519291</v>
      </c>
      <c r="O72" s="36">
        <f t="shared" si="22"/>
        <v>6.6613512975553348</v>
      </c>
      <c r="P72" s="36">
        <f t="shared" si="22"/>
        <v>6.8248028962273155</v>
      </c>
      <c r="Q72" s="36">
        <f t="shared" si="22"/>
        <v>7.0275839467572769</v>
      </c>
      <c r="R72" s="28">
        <v>7.4</v>
      </c>
      <c r="S72" s="28">
        <v>7.6</v>
      </c>
      <c r="T72" s="28">
        <v>7.8</v>
      </c>
      <c r="U72" s="28">
        <v>8</v>
      </c>
      <c r="V72" s="28">
        <v>8.3000000000000007</v>
      </c>
      <c r="W72" s="28">
        <v>8.5</v>
      </c>
      <c r="X72" s="28">
        <v>8.6999999999999993</v>
      </c>
      <c r="Y72" s="28">
        <v>9</v>
      </c>
      <c r="Z72" s="28">
        <v>9.1999999999999993</v>
      </c>
      <c r="AA72" s="28">
        <v>9.5</v>
      </c>
      <c r="AB72" s="28">
        <v>9.6999999999999993</v>
      </c>
      <c r="AC72" s="28">
        <v>9.9</v>
      </c>
      <c r="AD72" s="28">
        <v>10.1</v>
      </c>
      <c r="AE72" s="28">
        <v>10.3</v>
      </c>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row>
    <row r="73" spans="1:80" ht="11" customHeight="1">
      <c r="B73" s="186" t="s">
        <v>197</v>
      </c>
      <c r="D73" s="187"/>
      <c r="E73" s="187"/>
      <c r="F73" s="36">
        <f>SUM(F58,F62, F63,F65)</f>
        <v>12.115264223265431</v>
      </c>
      <c r="G73" s="36">
        <f t="shared" ref="G73:Q73" si="23">SUM(G58,G62, G63,G65)</f>
        <v>12.004001224147139</v>
      </c>
      <c r="H73" s="36">
        <f t="shared" si="23"/>
        <v>11.233952049074219</v>
      </c>
      <c r="I73" s="36">
        <f t="shared" si="23"/>
        <v>10.384218440378742</v>
      </c>
      <c r="J73" s="36">
        <f t="shared" si="23"/>
        <v>9.3779490666082594</v>
      </c>
      <c r="K73" s="36">
        <f t="shared" si="23"/>
        <v>8.6677995614497831</v>
      </c>
      <c r="L73" s="36">
        <f t="shared" si="23"/>
        <v>8.2731739209789446</v>
      </c>
      <c r="M73" s="36">
        <f t="shared" si="23"/>
        <v>7.8533290160526033</v>
      </c>
      <c r="N73" s="36">
        <f t="shared" si="23"/>
        <v>7.4892711741351201</v>
      </c>
      <c r="O73" s="36">
        <f t="shared" si="23"/>
        <v>7.414120344106176</v>
      </c>
      <c r="P73" s="36">
        <f t="shared" si="23"/>
        <v>7.2604392251381329</v>
      </c>
      <c r="Q73" s="36">
        <f t="shared" si="23"/>
        <v>7.0849572887212311</v>
      </c>
      <c r="R73" s="36">
        <f>$Q73</f>
        <v>7.0849572887212311</v>
      </c>
      <c r="S73" s="36">
        <f t="shared" ref="S73:AE73" si="24">$Q73</f>
        <v>7.0849572887212311</v>
      </c>
      <c r="T73" s="36">
        <f t="shared" si="24"/>
        <v>7.0849572887212311</v>
      </c>
      <c r="U73" s="36">
        <f t="shared" si="24"/>
        <v>7.0849572887212311</v>
      </c>
      <c r="V73" s="36">
        <f t="shared" si="24"/>
        <v>7.0849572887212311</v>
      </c>
      <c r="W73" s="36">
        <f t="shared" si="24"/>
        <v>7.0849572887212311</v>
      </c>
      <c r="X73" s="36">
        <f t="shared" si="24"/>
        <v>7.0849572887212311</v>
      </c>
      <c r="Y73" s="36">
        <f t="shared" si="24"/>
        <v>7.0849572887212311</v>
      </c>
      <c r="Z73" s="36">
        <f t="shared" si="24"/>
        <v>7.0849572887212311</v>
      </c>
      <c r="AA73" s="36">
        <f t="shared" si="24"/>
        <v>7.0849572887212311</v>
      </c>
      <c r="AB73" s="36">
        <f t="shared" si="24"/>
        <v>7.0849572887212311</v>
      </c>
      <c r="AC73" s="36">
        <f t="shared" si="24"/>
        <v>7.0849572887212311</v>
      </c>
      <c r="AD73" s="36">
        <f t="shared" si="24"/>
        <v>7.0849572887212311</v>
      </c>
      <c r="AE73" s="36">
        <f t="shared" si="24"/>
        <v>7.0849572887212311</v>
      </c>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row>
    <row r="74" spans="1:80" ht="11" customHeight="1">
      <c r="B74" s="186" t="s">
        <v>17</v>
      </c>
      <c r="D74" s="187"/>
      <c r="E74" s="187"/>
      <c r="F74" s="36">
        <f>F66</f>
        <v>1.3519548645505837</v>
      </c>
      <c r="G74" s="36">
        <f t="shared" ref="G74:Q74" si="25">G66</f>
        <v>1.4660543157837225</v>
      </c>
      <c r="H74" s="36">
        <f t="shared" si="25"/>
        <v>1.518299649942993</v>
      </c>
      <c r="I74" s="36">
        <f t="shared" si="25"/>
        <v>1.639099286570189</v>
      </c>
      <c r="J74" s="36">
        <f t="shared" si="25"/>
        <v>1.7521182115057161</v>
      </c>
      <c r="K74" s="36">
        <f t="shared" si="25"/>
        <v>1.933320716048625</v>
      </c>
      <c r="L74" s="36">
        <f t="shared" si="25"/>
        <v>2.2878468837380579</v>
      </c>
      <c r="M74" s="36">
        <f t="shared" si="25"/>
        <v>2.6726010571500112</v>
      </c>
      <c r="N74" s="36">
        <f t="shared" si="25"/>
        <v>2.9500589536909958</v>
      </c>
      <c r="O74" s="36">
        <f t="shared" si="25"/>
        <v>3.1404021672886597</v>
      </c>
      <c r="P74" s="36">
        <f t="shared" si="25"/>
        <v>3.3006460969404601</v>
      </c>
      <c r="Q74" s="36">
        <f t="shared" si="25"/>
        <v>3.418727613737214</v>
      </c>
      <c r="R74" s="36">
        <f>(5.2% * Q90) / (1 + 'LTBO economic variables'!$H$34)</f>
        <v>3.8922246919014634</v>
      </c>
      <c r="S74" s="36">
        <f>(5.2% * R90) / (1 + 'LTBO economic variables'!$H$34)</f>
        <v>3.9869747218942488</v>
      </c>
      <c r="T74" s="36">
        <f>(5.2% * S90) / (1 + 'LTBO economic variables'!$H$34)</f>
        <v>4.0902473810619773</v>
      </c>
      <c r="U74" s="36">
        <f>(5.2% * T90) / (1 + 'LTBO economic variables'!$H$34)</f>
        <v>4.2020422565468216</v>
      </c>
      <c r="V74" s="36">
        <f>(5.2% * U90) / (1 + 'LTBO economic variables'!$H$34)</f>
        <v>4.3223584794484289</v>
      </c>
      <c r="W74" s="36">
        <f>(5.2% * V90) / (1 + 'LTBO economic variables'!$H$34)</f>
        <v>4.4511947181994387</v>
      </c>
      <c r="X74" s="36">
        <f>(5.2% * W90) / (1 + 'LTBO economic variables'!$H$34)</f>
        <v>4.5885491718685429</v>
      </c>
      <c r="Y74" s="36">
        <f>(5.2% * X90) / (1 + 'LTBO economic variables'!$H$34)</f>
        <v>4.7344195633903654</v>
      </c>
      <c r="Z74" s="36">
        <f>(5.2% * Y90) / (1 + 'LTBO economic variables'!$H$34)</f>
        <v>4.888803132721474</v>
      </c>
      <c r="AA74" s="36">
        <f>(5.2% * Z90) / (1 + 'LTBO economic variables'!$H$34)</f>
        <v>5.0516966299217794</v>
      </c>
      <c r="AB74" s="36">
        <f>(5.2% * AA90) / (1 + 'LTBO economic variables'!$H$34)</f>
        <v>5.223096308160609</v>
      </c>
      <c r="AC74" s="36">
        <f>(5.2% * AB90) / (1 + 'LTBO economic variables'!$H$34)</f>
        <v>5.3979059576026751</v>
      </c>
      <c r="AD74" s="36">
        <f>(5.2% * AC90) / (1 + 'LTBO economic variables'!$H$34)</f>
        <v>5.5811784384277949</v>
      </c>
      <c r="AE74" s="36">
        <f>(5.2% * AD90) / (1 + 'LTBO economic variables'!$H$34)</f>
        <v>5.7678162798147721</v>
      </c>
      <c r="AF74" s="36"/>
      <c r="AG74" s="36"/>
      <c r="AH74" s="36"/>
      <c r="AI74" s="36"/>
      <c r="AJ74" s="36"/>
      <c r="AK74" s="36"/>
      <c r="AL74" s="36"/>
      <c r="AM74" s="36"/>
      <c r="AN74" s="36"/>
      <c r="AO74" s="36"/>
      <c r="AP74" s="36"/>
      <c r="AQ74" s="36"/>
      <c r="AR74" s="36"/>
      <c r="AS74" s="36"/>
      <c r="AT74" s="36"/>
      <c r="AU74" s="36"/>
      <c r="AV74" s="36"/>
      <c r="AW74" s="36"/>
      <c r="AX74" s="36"/>
      <c r="AY74" s="36"/>
      <c r="AZ74" s="36"/>
      <c r="BA74" s="36"/>
      <c r="BB74" s="36"/>
      <c r="BC74" s="36"/>
      <c r="BD74" s="36"/>
      <c r="BE74" s="36"/>
      <c r="BF74" s="36"/>
      <c r="BG74" s="36"/>
      <c r="BH74" s="36"/>
      <c r="BI74" s="36"/>
      <c r="BJ74" s="36"/>
      <c r="BK74" s="36"/>
      <c r="BL74" s="36"/>
      <c r="BM74" s="36"/>
      <c r="BN74" s="36"/>
      <c r="BO74" s="36"/>
      <c r="BP74" s="36"/>
      <c r="BQ74" s="36"/>
      <c r="BR74" s="36"/>
      <c r="BS74" s="36"/>
      <c r="BT74" s="36"/>
      <c r="BU74" s="36"/>
      <c r="BV74" s="36"/>
      <c r="BW74" s="36"/>
      <c r="BX74" s="36"/>
      <c r="BY74" s="36"/>
      <c r="BZ74" s="36"/>
      <c r="CA74" s="36"/>
      <c r="CB74" s="36"/>
    </row>
    <row r="75" spans="1:80" ht="11" customHeight="1">
      <c r="E75" s="5"/>
      <c r="F75" s="37"/>
      <c r="G75" s="37"/>
      <c r="H75" s="37"/>
      <c r="I75" s="37"/>
      <c r="J75" s="37"/>
      <c r="K75" s="37"/>
      <c r="L75" s="37"/>
      <c r="M75" s="37"/>
      <c r="N75" s="37"/>
      <c r="O75" s="37"/>
      <c r="P75" s="37"/>
      <c r="Q75" s="37"/>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row>
    <row r="76" spans="1:80" ht="11" customHeight="1">
      <c r="A76" s="205" t="s">
        <v>207</v>
      </c>
      <c r="B76" s="206"/>
      <c r="C76" s="206"/>
      <c r="D76" s="206"/>
      <c r="E76" s="187"/>
      <c r="F76" s="36">
        <f t="shared" ref="F76:Q76" si="26">100 * F32/F$50</f>
        <v>-8.9135200720773771</v>
      </c>
      <c r="G76" s="36">
        <f t="shared" si="26"/>
        <v>-8.5031830019527774</v>
      </c>
      <c r="H76" s="36">
        <f t="shared" si="26"/>
        <v>-6.2456725614623192</v>
      </c>
      <c r="I76" s="36">
        <f t="shared" si="26"/>
        <v>-5.1214415224767942</v>
      </c>
      <c r="J76" s="36">
        <f t="shared" si="26"/>
        <v>-3.9097742434898177</v>
      </c>
      <c r="K76" s="36">
        <f t="shared" si="26"/>
        <v>-3.5046220899232874</v>
      </c>
      <c r="L76" s="36">
        <f t="shared" si="26"/>
        <v>-3.9104147818830697</v>
      </c>
      <c r="M76" s="36">
        <f t="shared" si="26"/>
        <v>-3.7554218251833036</v>
      </c>
      <c r="N76" s="36">
        <f t="shared" si="26"/>
        <v>-3.7751649663573343</v>
      </c>
      <c r="O76" s="36">
        <f t="shared" si="26"/>
        <v>-4.1219451238025027</v>
      </c>
      <c r="P76" s="36">
        <f t="shared" si="26"/>
        <v>-4.3402083682080663</v>
      </c>
      <c r="Q76" s="36">
        <f t="shared" si="26"/>
        <v>-4.49064202991699</v>
      </c>
      <c r="R76" s="28">
        <f>R53 - R68</f>
        <v>-5.2375481089474043</v>
      </c>
      <c r="S76" s="28">
        <f t="shared" ref="S76:AE76" si="27">S53 - S68</f>
        <v>-5.4871244948423552</v>
      </c>
      <c r="T76" s="28">
        <f t="shared" si="27"/>
        <v>-5.7440867352010301</v>
      </c>
      <c r="U76" s="28">
        <f t="shared" si="27"/>
        <v>-6.0084255157100195</v>
      </c>
      <c r="V76" s="28">
        <f t="shared" si="27"/>
        <v>-6.280130996311005</v>
      </c>
      <c r="W76" s="28">
        <f t="shared" si="27"/>
        <v>-6.5591928040304737</v>
      </c>
      <c r="X76" s="28">
        <f t="shared" si="27"/>
        <v>-6.8456000257326934</v>
      </c>
      <c r="Y76" s="28">
        <f t="shared" si="27"/>
        <v>-7.1393412007952364</v>
      </c>
      <c r="Z76" s="28">
        <f t="shared" si="27"/>
        <v>-7.4404043137062281</v>
      </c>
      <c r="AA76" s="28">
        <f t="shared" si="27"/>
        <v>-7.7487767865826882</v>
      </c>
      <c r="AB76" s="28">
        <f t="shared" si="27"/>
        <v>-7.9644454716090713</v>
      </c>
      <c r="AC76" s="28">
        <f t="shared" si="27"/>
        <v>-8.2823046843512884</v>
      </c>
      <c r="AD76" s="28">
        <f t="shared" si="27"/>
        <v>-8.5073977362000015</v>
      </c>
      <c r="AE76" s="28">
        <f t="shared" si="27"/>
        <v>-8.7346175327735622</v>
      </c>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W76" s="28"/>
      <c r="BX76" s="28"/>
      <c r="BY76" s="28"/>
      <c r="BZ76" s="28"/>
      <c r="CA76" s="28"/>
      <c r="CB76" s="28"/>
    </row>
    <row r="77" spans="1:80" ht="11" customHeight="1">
      <c r="F77" s="28"/>
      <c r="G77" s="28"/>
      <c r="H77" s="28"/>
      <c r="I77" s="28"/>
      <c r="J77" s="28"/>
      <c r="K77" s="28"/>
      <c r="L77" s="28"/>
      <c r="M77" s="28"/>
      <c r="N77" s="28"/>
      <c r="O77" s="28"/>
      <c r="P77" s="28"/>
      <c r="Q77" s="28"/>
    </row>
    <row r="78" spans="1:80" ht="11" customHeight="1">
      <c r="A78" s="186" t="s">
        <v>208</v>
      </c>
      <c r="E78" s="187"/>
      <c r="F78" s="36"/>
      <c r="G78" s="36"/>
      <c r="H78" s="36"/>
      <c r="I78" s="36"/>
      <c r="J78" s="36"/>
      <c r="K78" s="36"/>
      <c r="L78" s="36"/>
      <c r="M78" s="36"/>
      <c r="N78" s="36"/>
      <c r="O78" s="36"/>
      <c r="P78" s="36"/>
      <c r="Q78" s="36"/>
      <c r="R78" s="186" t="s">
        <v>218</v>
      </c>
    </row>
    <row r="79" spans="1:80" ht="11" customHeight="1">
      <c r="B79" s="190" t="s">
        <v>23</v>
      </c>
      <c r="C79" s="190"/>
      <c r="D79" s="190"/>
      <c r="E79" s="187"/>
      <c r="F79" s="36">
        <f t="shared" ref="F79:Q79" si="28">100 * F35/F$50</f>
        <v>0</v>
      </c>
      <c r="G79" s="36">
        <f t="shared" si="28"/>
        <v>0</v>
      </c>
      <c r="H79" s="36">
        <f t="shared" si="28"/>
        <v>0</v>
      </c>
      <c r="I79" s="36">
        <f t="shared" si="28"/>
        <v>0.68870596730670253</v>
      </c>
      <c r="J79" s="36">
        <f t="shared" si="28"/>
        <v>0.65654450933020758</v>
      </c>
      <c r="K79" s="36">
        <f t="shared" si="28"/>
        <v>0.61460767790883708</v>
      </c>
      <c r="L79" s="36">
        <f t="shared" si="28"/>
        <v>0.58317259905035834</v>
      </c>
      <c r="M79" s="36">
        <f t="shared" si="28"/>
        <v>0.55644284605951666</v>
      </c>
      <c r="N79" s="36">
        <f t="shared" si="28"/>
        <v>0.53201054241182866</v>
      </c>
      <c r="O79" s="36">
        <f t="shared" si="28"/>
        <v>0.50885057964373104</v>
      </c>
      <c r="P79" s="36">
        <f t="shared" si="28"/>
        <v>0.48758455013899632</v>
      </c>
      <c r="Q79" s="36">
        <f t="shared" si="28"/>
        <v>0.46766239744190624</v>
      </c>
    </row>
    <row r="80" spans="1:80" ht="11" customHeight="1">
      <c r="B80" s="190" t="s">
        <v>24</v>
      </c>
      <c r="C80" s="190"/>
      <c r="D80" s="190"/>
      <c r="E80" s="189"/>
      <c r="F80" s="36">
        <f t="shared" ref="F80:Q80" si="29">100 * F36/F$50</f>
        <v>0</v>
      </c>
      <c r="G80" s="36">
        <f t="shared" si="29"/>
        <v>0</v>
      </c>
      <c r="H80" s="36">
        <f t="shared" si="29"/>
        <v>0</v>
      </c>
      <c r="I80" s="36">
        <f t="shared" si="29"/>
        <v>6.8181890763363544E-3</v>
      </c>
      <c r="J80" s="36">
        <f t="shared" si="29"/>
        <v>1.8448900712178831E-2</v>
      </c>
      <c r="K80" s="36">
        <f t="shared" si="29"/>
        <v>3.4049265356149577E-2</v>
      </c>
      <c r="L80" s="36">
        <f t="shared" si="29"/>
        <v>6.5373648353545172E-2</v>
      </c>
      <c r="M80" s="36">
        <f t="shared" si="29"/>
        <v>0.10021535657531896</v>
      </c>
      <c r="N80" s="36">
        <f t="shared" si="29"/>
        <v>0.13023618078241564</v>
      </c>
      <c r="O80" s="36">
        <f t="shared" si="29"/>
        <v>0.15804899003734285</v>
      </c>
      <c r="P80" s="36">
        <f t="shared" si="29"/>
        <v>0.18450199377259621</v>
      </c>
      <c r="Q80" s="36">
        <f t="shared" si="29"/>
        <v>0.20969981901295076</v>
      </c>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c r="BM80" s="28"/>
      <c r="BN80" s="28"/>
      <c r="BO80" s="28"/>
      <c r="BP80" s="28"/>
      <c r="BQ80" s="28"/>
      <c r="BR80" s="28"/>
      <c r="BS80" s="28"/>
      <c r="BT80" s="28"/>
      <c r="BU80" s="28"/>
      <c r="BV80" s="28"/>
      <c r="BW80" s="28"/>
      <c r="BX80" s="28"/>
      <c r="BY80" s="28"/>
      <c r="BZ80" s="28"/>
      <c r="CA80" s="28"/>
      <c r="CB80" s="28"/>
    </row>
    <row r="81" spans="1:80" ht="11" customHeight="1">
      <c r="E81" s="5"/>
      <c r="F81" s="37" t="s">
        <v>27</v>
      </c>
      <c r="G81" s="37" t="s">
        <v>27</v>
      </c>
      <c r="H81" s="37" t="s">
        <v>27</v>
      </c>
      <c r="I81" s="37" t="s">
        <v>27</v>
      </c>
      <c r="J81" s="37" t="s">
        <v>27</v>
      </c>
      <c r="K81" s="37" t="s">
        <v>27</v>
      </c>
      <c r="L81" s="37" t="s">
        <v>27</v>
      </c>
      <c r="M81" s="37" t="s">
        <v>27</v>
      </c>
      <c r="N81" s="37" t="s">
        <v>27</v>
      </c>
      <c r="O81" s="37" t="s">
        <v>27</v>
      </c>
      <c r="P81" s="37" t="s">
        <v>27</v>
      </c>
      <c r="Q81" s="37" t="s">
        <v>27</v>
      </c>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c r="CB81" s="28"/>
    </row>
    <row r="82" spans="1:80" ht="11" customHeight="1">
      <c r="C82" s="186" t="s">
        <v>28</v>
      </c>
      <c r="F82" s="36">
        <f t="shared" ref="F82:Q82" si="30">100 * F38/F$50</f>
        <v>0</v>
      </c>
      <c r="G82" s="36">
        <f t="shared" si="30"/>
        <v>0</v>
      </c>
      <c r="H82" s="36">
        <f t="shared" si="30"/>
        <v>0</v>
      </c>
      <c r="I82" s="36">
        <f t="shared" si="30"/>
        <v>0.69552415638303888</v>
      </c>
      <c r="J82" s="36">
        <f t="shared" si="30"/>
        <v>0.67499341004238644</v>
      </c>
      <c r="K82" s="36">
        <f t="shared" si="30"/>
        <v>0.64865694326498657</v>
      </c>
      <c r="L82" s="36">
        <f t="shared" si="30"/>
        <v>0.64854624740390343</v>
      </c>
      <c r="M82" s="36">
        <f t="shared" si="30"/>
        <v>0.65665820263483576</v>
      </c>
      <c r="N82" s="36">
        <f t="shared" si="30"/>
        <v>0.66224672319424427</v>
      </c>
      <c r="O82" s="36">
        <f t="shared" si="30"/>
        <v>0.66689956968107378</v>
      </c>
      <c r="P82" s="36">
        <f t="shared" si="30"/>
        <v>0.6720865439115925</v>
      </c>
      <c r="Q82" s="36">
        <f t="shared" si="30"/>
        <v>0.67736221645485695</v>
      </c>
    </row>
    <row r="83" spans="1:80" ht="11" customHeight="1">
      <c r="F83" s="36"/>
      <c r="G83" s="36"/>
      <c r="H83" s="36"/>
      <c r="I83" s="36"/>
      <c r="J83" s="36"/>
      <c r="K83" s="36"/>
      <c r="L83" s="36"/>
      <c r="M83" s="36"/>
      <c r="N83" s="36"/>
      <c r="O83" s="36"/>
      <c r="P83" s="36"/>
      <c r="Q83" s="36"/>
    </row>
    <row r="84" spans="1:80" ht="11" customHeight="1">
      <c r="A84" s="186" t="s">
        <v>210</v>
      </c>
      <c r="F84" s="36">
        <f t="shared" ref="F84:Q84" si="31">100 * F40/F$50</f>
        <v>-8.9135200720773771</v>
      </c>
      <c r="G84" s="36">
        <f t="shared" si="31"/>
        <v>-8.5031830019527774</v>
      </c>
      <c r="H84" s="36">
        <f t="shared" si="31"/>
        <v>-6.2456725614623192</v>
      </c>
      <c r="I84" s="36">
        <f t="shared" si="31"/>
        <v>-4.4259173660937554</v>
      </c>
      <c r="J84" s="36">
        <f t="shared" si="31"/>
        <v>-3.2347808334474308</v>
      </c>
      <c r="K84" s="36">
        <f t="shared" si="31"/>
        <v>-2.8559651466583009</v>
      </c>
      <c r="L84" s="36">
        <f t="shared" si="31"/>
        <v>-3.2618685344791665</v>
      </c>
      <c r="M84" s="36">
        <f t="shared" si="31"/>
        <v>-3.0987636225484683</v>
      </c>
      <c r="N84" s="36">
        <f t="shared" si="31"/>
        <v>-3.1129182431630897</v>
      </c>
      <c r="O84" s="36">
        <f t="shared" si="31"/>
        <v>-3.4550455541214289</v>
      </c>
      <c r="P84" s="36">
        <f t="shared" si="31"/>
        <v>-3.6681218242964739</v>
      </c>
      <c r="Q84" s="36">
        <f t="shared" si="31"/>
        <v>-3.8132798134621324</v>
      </c>
      <c r="R84" s="28">
        <f>R76</f>
        <v>-5.2375481089474043</v>
      </c>
      <c r="S84" s="28">
        <f t="shared" ref="S84:AE84" si="32">S76</f>
        <v>-5.4871244948423552</v>
      </c>
      <c r="T84" s="28">
        <f t="shared" si="32"/>
        <v>-5.7440867352010301</v>
      </c>
      <c r="U84" s="28">
        <f t="shared" si="32"/>
        <v>-6.0084255157100195</v>
      </c>
      <c r="V84" s="28">
        <f t="shared" si="32"/>
        <v>-6.280130996311005</v>
      </c>
      <c r="W84" s="28">
        <f t="shared" si="32"/>
        <v>-6.5591928040304737</v>
      </c>
      <c r="X84" s="28">
        <f t="shared" si="32"/>
        <v>-6.8456000257326934</v>
      </c>
      <c r="Y84" s="28">
        <f t="shared" si="32"/>
        <v>-7.1393412007952364</v>
      </c>
      <c r="Z84" s="28">
        <f t="shared" si="32"/>
        <v>-7.4404043137062281</v>
      </c>
      <c r="AA84" s="28">
        <f t="shared" si="32"/>
        <v>-7.7487767865826882</v>
      </c>
      <c r="AB84" s="28">
        <f t="shared" si="32"/>
        <v>-7.9644454716090713</v>
      </c>
      <c r="AC84" s="28">
        <f t="shared" si="32"/>
        <v>-8.2823046843512884</v>
      </c>
      <c r="AD84" s="28">
        <f t="shared" si="32"/>
        <v>-8.5073977362000015</v>
      </c>
      <c r="AE84" s="28">
        <f t="shared" si="32"/>
        <v>-8.7346175327735622</v>
      </c>
    </row>
    <row r="85" spans="1:80" ht="11" customHeight="1">
      <c r="A85" s="186" t="s">
        <v>205</v>
      </c>
      <c r="F85" s="36">
        <f t="shared" ref="F85:Q85" si="33">100 * F41/F$50</f>
        <v>-7.5615652075267938</v>
      </c>
      <c r="G85" s="36">
        <f t="shared" si="33"/>
        <v>-7.0371286861690567</v>
      </c>
      <c r="H85" s="36">
        <f t="shared" si="33"/>
        <v>-4.7277315756886553</v>
      </c>
      <c r="I85" s="36">
        <f t="shared" si="33"/>
        <v>-2.8065639897199559</v>
      </c>
      <c r="J85" s="36">
        <f t="shared" si="33"/>
        <v>-1.5402687636412136</v>
      </c>
      <c r="K85" s="36">
        <f t="shared" si="33"/>
        <v>-1.0348978104066493</v>
      </c>
      <c r="L85" s="36">
        <f t="shared" si="33"/>
        <v>-1.1997370870826642</v>
      </c>
      <c r="M85" s="36">
        <f t="shared" si="33"/>
        <v>-0.78345958277291539</v>
      </c>
      <c r="N85" s="36">
        <f t="shared" si="33"/>
        <v>-0.64223499917708837</v>
      </c>
      <c r="O85" s="36">
        <f t="shared" si="33"/>
        <v>-0.9140999013044897</v>
      </c>
      <c r="P85" s="36">
        <f t="shared" si="33"/>
        <v>-1.0888641691185474</v>
      </c>
      <c r="Q85" s="36">
        <f t="shared" si="33"/>
        <v>-1.2402172799871491</v>
      </c>
      <c r="R85" s="28">
        <f>R84 + R74</f>
        <v>-1.3453234170459409</v>
      </c>
      <c r="S85" s="28">
        <f t="shared" ref="S85:AE85" si="34">S84 + S74</f>
        <v>-1.5001497729481064</v>
      </c>
      <c r="T85" s="28">
        <f t="shared" si="34"/>
        <v>-1.6538393541390528</v>
      </c>
      <c r="U85" s="28">
        <f t="shared" si="34"/>
        <v>-1.8063832591631979</v>
      </c>
      <c r="V85" s="28">
        <f t="shared" si="34"/>
        <v>-1.9577725168625761</v>
      </c>
      <c r="W85" s="28">
        <f t="shared" si="34"/>
        <v>-2.107998085831035</v>
      </c>
      <c r="X85" s="28">
        <f t="shared" si="34"/>
        <v>-2.2570508538641505</v>
      </c>
      <c r="Y85" s="28">
        <f t="shared" si="34"/>
        <v>-2.404921637404871</v>
      </c>
      <c r="Z85" s="28">
        <f t="shared" si="34"/>
        <v>-2.5516011809847541</v>
      </c>
      <c r="AA85" s="28">
        <f t="shared" si="34"/>
        <v>-2.6970801566609088</v>
      </c>
      <c r="AB85" s="28">
        <f t="shared" si="34"/>
        <v>-2.7413491634484624</v>
      </c>
      <c r="AC85" s="28">
        <f t="shared" si="34"/>
        <v>-2.8843987267486133</v>
      </c>
      <c r="AD85" s="28">
        <f t="shared" si="34"/>
        <v>-2.9262192977722066</v>
      </c>
      <c r="AE85" s="28">
        <f t="shared" si="34"/>
        <v>-2.9668012529587902</v>
      </c>
    </row>
    <row r="86" spans="1:80" ht="11" customHeight="1">
      <c r="A86" s="186" t="s">
        <v>206</v>
      </c>
      <c r="F86" s="36">
        <f t="shared" ref="F86:Q86" si="35">100 * F42/F$50</f>
        <v>1.3519548645505837</v>
      </c>
      <c r="G86" s="36">
        <f t="shared" si="35"/>
        <v>1.4660543157837225</v>
      </c>
      <c r="H86" s="36">
        <f t="shared" si="35"/>
        <v>1.5179409857736643</v>
      </c>
      <c r="I86" s="36">
        <f t="shared" si="35"/>
        <v>1.6193533763737999</v>
      </c>
      <c r="J86" s="36">
        <f t="shared" si="35"/>
        <v>1.6945120698062173</v>
      </c>
      <c r="K86" s="36">
        <f t="shared" si="35"/>
        <v>1.8210673362516514</v>
      </c>
      <c r="L86" s="36">
        <f t="shared" si="35"/>
        <v>2.0621314473965024</v>
      </c>
      <c r="M86" s="36">
        <f t="shared" si="35"/>
        <v>2.3153040397755529</v>
      </c>
      <c r="N86" s="36">
        <f t="shared" si="35"/>
        <v>2.4706832439860014</v>
      </c>
      <c r="O86" s="36">
        <f t="shared" si="35"/>
        <v>2.540945652816939</v>
      </c>
      <c r="P86" s="36">
        <f t="shared" si="35"/>
        <v>2.5792576551779267</v>
      </c>
      <c r="Q86" s="36">
        <f t="shared" si="35"/>
        <v>2.5730625334749835</v>
      </c>
      <c r="R86" s="36">
        <f>R74</f>
        <v>3.8922246919014634</v>
      </c>
      <c r="S86" s="36">
        <f t="shared" ref="S86:AE86" si="36">S74</f>
        <v>3.9869747218942488</v>
      </c>
      <c r="T86" s="36">
        <f t="shared" si="36"/>
        <v>4.0902473810619773</v>
      </c>
      <c r="U86" s="36">
        <f t="shared" si="36"/>
        <v>4.2020422565468216</v>
      </c>
      <c r="V86" s="36">
        <f t="shared" si="36"/>
        <v>4.3223584794484289</v>
      </c>
      <c r="W86" s="36">
        <f t="shared" si="36"/>
        <v>4.4511947181994387</v>
      </c>
      <c r="X86" s="36">
        <f t="shared" si="36"/>
        <v>4.5885491718685429</v>
      </c>
      <c r="Y86" s="36">
        <f t="shared" si="36"/>
        <v>4.7344195633903654</v>
      </c>
      <c r="Z86" s="36">
        <f t="shared" si="36"/>
        <v>4.888803132721474</v>
      </c>
      <c r="AA86" s="36">
        <f t="shared" si="36"/>
        <v>5.0516966299217794</v>
      </c>
      <c r="AB86" s="36">
        <f t="shared" si="36"/>
        <v>5.223096308160609</v>
      </c>
      <c r="AC86" s="36">
        <f t="shared" si="36"/>
        <v>5.3979059576026751</v>
      </c>
      <c r="AD86" s="36">
        <f t="shared" si="36"/>
        <v>5.5811784384277949</v>
      </c>
      <c r="AE86" s="36">
        <f t="shared" si="36"/>
        <v>5.7678162798147721</v>
      </c>
    </row>
    <row r="87" spans="1:80" ht="11" customHeight="1">
      <c r="F87" s="36"/>
      <c r="G87" s="36"/>
      <c r="H87" s="36"/>
      <c r="I87" s="36"/>
      <c r="J87" s="36"/>
      <c r="K87" s="36"/>
      <c r="L87" s="36"/>
      <c r="M87" s="36"/>
      <c r="N87" s="36"/>
      <c r="O87" s="36"/>
      <c r="P87" s="36"/>
      <c r="Q87" s="36"/>
    </row>
    <row r="88" spans="1:80" ht="11" customHeight="1">
      <c r="A88" s="21" t="s">
        <v>211</v>
      </c>
      <c r="B88" s="21"/>
      <c r="C88" s="21"/>
      <c r="D88" s="21"/>
      <c r="F88" s="36">
        <f t="shared" ref="F88:Q88" si="37">100 * F44/F$50</f>
        <v>0</v>
      </c>
      <c r="G88" s="36">
        <f t="shared" si="37"/>
        <v>-0.91678907900203943</v>
      </c>
      <c r="H88" s="36">
        <f t="shared" si="37"/>
        <v>9.9587889211685432E-2</v>
      </c>
      <c r="I88" s="36">
        <f t="shared" si="37"/>
        <v>0.67961472481182983</v>
      </c>
      <c r="J88" s="36">
        <f t="shared" si="37"/>
        <v>0.64573845313449807</v>
      </c>
      <c r="K88" s="36">
        <f t="shared" si="37"/>
        <v>0.60663338668461342</v>
      </c>
      <c r="L88" s="36">
        <f t="shared" si="37"/>
        <v>0.5160334474427184</v>
      </c>
      <c r="M88" s="36">
        <f t="shared" si="37"/>
        <v>0.493130764309134</v>
      </c>
      <c r="N88" s="36">
        <f t="shared" si="37"/>
        <v>0.44654734371426902</v>
      </c>
      <c r="O88" s="36">
        <f t="shared" si="37"/>
        <v>0.40258807056383683</v>
      </c>
      <c r="P88" s="36">
        <f t="shared" si="37"/>
        <v>0.36705594077218573</v>
      </c>
      <c r="Q88" s="36">
        <f t="shared" si="37"/>
        <v>0.34302042031114094</v>
      </c>
    </row>
    <row r="89" spans="1:80" ht="11" customHeight="1">
      <c r="F89" s="36"/>
      <c r="G89" s="36"/>
      <c r="H89" s="36"/>
      <c r="I89" s="36"/>
      <c r="J89" s="36"/>
      <c r="K89" s="36"/>
      <c r="L89" s="36"/>
      <c r="M89" s="36"/>
      <c r="N89" s="36"/>
      <c r="O89" s="36"/>
      <c r="P89" s="36"/>
      <c r="Q89" s="36"/>
    </row>
    <row r="90" spans="1:80" ht="11" customHeight="1">
      <c r="A90" s="186" t="s">
        <v>209</v>
      </c>
      <c r="F90" s="36">
        <f t="shared" ref="F90:Q90" si="38">100 * F46/F$50</f>
        <v>62.148695464920984</v>
      </c>
      <c r="G90" s="36">
        <f t="shared" si="38"/>
        <v>67.333966818129113</v>
      </c>
      <c r="H90" s="36">
        <f t="shared" si="38"/>
        <v>71.235880038760001</v>
      </c>
      <c r="I90" s="36">
        <f t="shared" si="38"/>
        <v>74.06054502268762</v>
      </c>
      <c r="J90" s="36">
        <f t="shared" si="38"/>
        <v>74.482556296367804</v>
      </c>
      <c r="K90" s="36">
        <f t="shared" si="38"/>
        <v>73.187575773235011</v>
      </c>
      <c r="L90" s="36">
        <f t="shared" si="38"/>
        <v>73.222183783105677</v>
      </c>
      <c r="M90" s="36">
        <f t="shared" si="38"/>
        <v>73.457934741483371</v>
      </c>
      <c r="N90" s="36">
        <f t="shared" si="38"/>
        <v>73.79200785607793</v>
      </c>
      <c r="O90" s="36">
        <f t="shared" si="38"/>
        <v>74.437261239608148</v>
      </c>
      <c r="P90" s="36">
        <f t="shared" si="38"/>
        <v>75.361535613584152</v>
      </c>
      <c r="Q90" s="36">
        <f t="shared" si="38"/>
        <v>76.438648823172556</v>
      </c>
      <c r="R90" s="36">
        <f>Q90 / (1 + 2.5% +  'LTBO economic variables'!$H$34) - R84</f>
        <v>78.29942635836295</v>
      </c>
      <c r="S90" s="36">
        <f>R90 / (1 + 2.5% +  'LTBO economic variables'!$H$34) - S84</f>
        <v>80.327578161516101</v>
      </c>
      <c r="T90" s="36">
        <f>S90 / (1 + 2.5% +  'LTBO economic variables'!$H$34) - T84</f>
        <v>82.523096124596918</v>
      </c>
      <c r="U90" s="36">
        <f>T90 / (1 + 2.5% +  'LTBO economic variables'!$H$34) - U84</f>
        <v>84.885963183439188</v>
      </c>
      <c r="V90" s="36">
        <f>U90 / (1 + 2.5% +  'LTBO economic variables'!$H$34) - V84</f>
        <v>87.416153187648789</v>
      </c>
      <c r="W90" s="36">
        <f>V90 / (1 + 2.5% +  'LTBO economic variables'!$H$34) - W84</f>
        <v>90.113630769083628</v>
      </c>
      <c r="X90" s="36">
        <f>W90 / (1 + 2.5% +  'LTBO economic variables'!$H$34) - X84</f>
        <v>92.978351208896711</v>
      </c>
      <c r="Y90" s="36">
        <f>X90 / (1 + 2.5% +  'LTBO economic variables'!$H$34) - Y84</f>
        <v>96.010260303128234</v>
      </c>
      <c r="Z90" s="36">
        <f>Y90 / (1 + 2.5% +  'LTBO economic variables'!$H$34) - Z84</f>
        <v>99.209294226832597</v>
      </c>
      <c r="AA90" s="36">
        <f>Z90 / (1 + 2.5% +  'LTBO economic variables'!$H$34) - AA84</f>
        <v>102.57537939672608</v>
      </c>
      <c r="AB90" s="36">
        <f>AA90 / (1 + 2.5% +  'LTBO economic variables'!$H$34) - AB84</f>
        <v>106.00843233234069</v>
      </c>
      <c r="AC90" s="36">
        <f>AB90 / (1 + 2.5% +  'LTBO economic variables'!$H$34) - AC84</f>
        <v>109.60768517863488</v>
      </c>
      <c r="AD90" s="36">
        <f>AC90 / (1 + 2.5% +  'LTBO economic variables'!$H$34) - AD84</f>
        <v>113.27302969088211</v>
      </c>
      <c r="AE90" s="36">
        <f>AD90 / (1 + 2.5% +  'LTBO economic variables'!$H$34) - AE84</f>
        <v>117.00367293382601</v>
      </c>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36"/>
      <c r="BG90" s="36"/>
      <c r="BH90" s="36"/>
      <c r="BI90" s="36"/>
      <c r="BJ90" s="36"/>
      <c r="BK90" s="36"/>
      <c r="BL90" s="36"/>
      <c r="BM90" s="36"/>
      <c r="BN90" s="36"/>
      <c r="BO90" s="36"/>
      <c r="BP90" s="36"/>
      <c r="BQ90" s="36"/>
      <c r="BR90" s="36"/>
      <c r="BS90" s="36"/>
      <c r="BT90" s="36"/>
      <c r="BU90" s="36"/>
      <c r="BV90" s="36"/>
      <c r="BW90" s="36"/>
      <c r="BX90" s="36"/>
      <c r="BY90" s="36"/>
      <c r="BZ90" s="36"/>
      <c r="CA90" s="36"/>
      <c r="CB90" s="36"/>
    </row>
  </sheetData>
  <mergeCells count="17">
    <mergeCell ref="A55:D55"/>
    <mergeCell ref="A4:D4"/>
    <mergeCell ref="C5:D5"/>
    <mergeCell ref="A9:D9"/>
    <mergeCell ref="B20:D20"/>
    <mergeCell ref="B21:D21"/>
    <mergeCell ref="B24:D24"/>
    <mergeCell ref="C30:D30"/>
    <mergeCell ref="A32:D32"/>
    <mergeCell ref="A50:D50"/>
    <mergeCell ref="A52:D52"/>
    <mergeCell ref="C53:D53"/>
    <mergeCell ref="B64:D64"/>
    <mergeCell ref="B65:D65"/>
    <mergeCell ref="B66:D66"/>
    <mergeCell ref="C68:D68"/>
    <mergeCell ref="A76:D76"/>
  </mergeCells>
  <pageMargins left="0.5" right="0.5" top="0.5" bottom="0.5" header="0" footer="0"/>
  <pageSetup scale="97" orientation="portrait"/>
  <legacy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CC92"/>
  <sheetViews>
    <sheetView zoomScale="150" zoomScaleNormal="150" zoomScalePageLayoutView="150" workbookViewId="0">
      <pane xSplit="4" ySplit="3" topLeftCell="S59" activePane="bottomRight" state="frozen"/>
      <selection activeCell="A2" sqref="A2:XFD2"/>
      <selection pane="topRight" activeCell="A2" sqref="A2:XFD2"/>
      <selection pane="bottomLeft" activeCell="A2" sqref="A2:XFD2"/>
      <selection pane="bottomRight" activeCell="A74" sqref="A74:XFD74"/>
    </sheetView>
  </sheetViews>
  <sheetFormatPr baseColWidth="10" defaultColWidth="11.33203125" defaultRowHeight="11" customHeight="1" x14ac:dyDescent="0"/>
  <cols>
    <col min="1" max="3" width="2" style="186" customWidth="1"/>
    <col min="4" max="5" width="16.5" style="186" customWidth="1"/>
    <col min="6" max="7" width="7.6640625" style="186" customWidth="1"/>
    <col min="8" max="8" width="6.33203125" style="186" customWidth="1"/>
    <col min="9" max="80" width="7.6640625" style="186" customWidth="1"/>
    <col min="81" max="16384" width="11.33203125" style="186"/>
  </cols>
  <sheetData>
    <row r="1" spans="1:80" ht="11" customHeight="1">
      <c r="A1" s="186" t="s">
        <v>43</v>
      </c>
      <c r="B1" s="5"/>
      <c r="C1" s="5"/>
      <c r="D1" s="5"/>
      <c r="E1" s="5"/>
      <c r="G1" s="6"/>
      <c r="I1" s="6"/>
      <c r="X1" s="6"/>
    </row>
    <row r="2" spans="1:80" ht="11" customHeight="1">
      <c r="F2" s="12" t="s">
        <v>2</v>
      </c>
      <c r="G2" s="190"/>
      <c r="H2" s="190"/>
      <c r="I2" s="190"/>
      <c r="J2" s="190"/>
      <c r="K2" s="190"/>
      <c r="L2" s="190"/>
      <c r="M2" s="190"/>
      <c r="N2" s="190"/>
      <c r="O2" s="190"/>
      <c r="P2" s="190"/>
      <c r="Q2" s="190"/>
      <c r="S2" s="12"/>
      <c r="T2" s="190"/>
      <c r="U2" s="190"/>
      <c r="V2" s="190"/>
      <c r="W2" s="190"/>
      <c r="X2" s="190"/>
      <c r="Y2" s="190"/>
      <c r="Z2" s="190"/>
      <c r="AA2" s="190"/>
      <c r="AB2" s="190"/>
      <c r="AC2" s="190"/>
      <c r="AD2" s="190"/>
      <c r="AE2" s="14"/>
      <c r="AH2" s="15"/>
      <c r="AI2" s="15"/>
    </row>
    <row r="3" spans="1:80" ht="11" customHeight="1">
      <c r="A3" s="16"/>
      <c r="B3" s="16"/>
      <c r="C3" s="16"/>
      <c r="D3" s="17"/>
      <c r="E3" s="17"/>
      <c r="F3" s="18">
        <v>2010</v>
      </c>
      <c r="G3" s="18">
        <v>2011</v>
      </c>
      <c r="H3" s="18">
        <v>2012</v>
      </c>
      <c r="I3" s="18">
        <v>2013</v>
      </c>
      <c r="J3" s="18">
        <v>2014</v>
      </c>
      <c r="K3" s="18">
        <v>2015</v>
      </c>
      <c r="L3" s="18">
        <v>2016</v>
      </c>
      <c r="M3" s="18">
        <v>2017</v>
      </c>
      <c r="N3" s="18">
        <v>2018</v>
      </c>
      <c r="O3" s="18">
        <v>2019</v>
      </c>
      <c r="P3" s="18">
        <v>2020</v>
      </c>
      <c r="Q3" s="18">
        <v>2021</v>
      </c>
      <c r="R3" s="186">
        <v>2022</v>
      </c>
      <c r="S3" s="19">
        <v>2023</v>
      </c>
      <c r="T3" s="186">
        <v>2024</v>
      </c>
      <c r="U3" s="19">
        <v>2025</v>
      </c>
      <c r="V3" s="186">
        <v>2026</v>
      </c>
      <c r="W3" s="19">
        <v>2027</v>
      </c>
      <c r="X3" s="186">
        <v>2028</v>
      </c>
      <c r="Y3" s="19">
        <v>2029</v>
      </c>
      <c r="Z3" s="186">
        <v>2030</v>
      </c>
      <c r="AA3" s="19">
        <v>2031</v>
      </c>
      <c r="AB3" s="186">
        <v>2032</v>
      </c>
      <c r="AC3" s="19">
        <v>2033</v>
      </c>
      <c r="AD3" s="186">
        <v>2034</v>
      </c>
      <c r="AE3" s="19">
        <v>2035</v>
      </c>
      <c r="AF3" s="19"/>
      <c r="AH3" s="19"/>
      <c r="AJ3" s="19"/>
      <c r="AL3" s="19"/>
      <c r="AN3" s="19"/>
      <c r="AP3" s="19"/>
      <c r="AR3" s="19"/>
      <c r="AT3" s="19"/>
      <c r="AV3" s="19"/>
      <c r="AX3" s="19"/>
      <c r="AZ3" s="19"/>
      <c r="BB3" s="19"/>
      <c r="BD3" s="19"/>
      <c r="BF3" s="19"/>
      <c r="BH3" s="19"/>
      <c r="BJ3" s="19"/>
      <c r="BL3" s="19"/>
      <c r="BN3" s="19"/>
      <c r="BP3" s="19"/>
      <c r="BR3" s="19"/>
      <c r="BT3" s="19"/>
      <c r="BV3" s="19"/>
      <c r="BX3" s="19"/>
      <c r="BZ3" s="19"/>
      <c r="CB3" s="19"/>
    </row>
    <row r="4" spans="1:80" ht="11" customHeight="1">
      <c r="A4" s="203" t="s">
        <v>4</v>
      </c>
      <c r="B4" s="204"/>
      <c r="C4" s="204"/>
      <c r="D4" s="204"/>
      <c r="E4" s="187"/>
    </row>
    <row r="5" spans="1:80" ht="11" customHeight="1">
      <c r="C5" s="203" t="s">
        <v>11</v>
      </c>
      <c r="D5" s="204"/>
      <c r="E5" s="187"/>
      <c r="F5" s="21">
        <f>'CBO baseline'!F13</f>
        <v>2162.7241090402213</v>
      </c>
      <c r="G5" s="21">
        <f>'CBO baseline'!G13</f>
        <v>2313.8351398159875</v>
      </c>
      <c r="H5" s="21">
        <f>'CBO baseline'!H13</f>
        <v>2635.3800813912849</v>
      </c>
      <c r="I5" s="21">
        <f>'CBO baseline'!I13</f>
        <v>3069.1060037011266</v>
      </c>
      <c r="J5" s="21">
        <f>'CBO baseline'!J13</f>
        <v>3423.1684205797633</v>
      </c>
      <c r="K5" s="21">
        <f>'CBO baseline'!K13</f>
        <v>3665.2916404570346</v>
      </c>
      <c r="L5" s="21">
        <f>'CBO baseline'!L13</f>
        <v>3846.8717333335117</v>
      </c>
      <c r="M5" s="21">
        <f>'CBO baseline'!M13</f>
        <v>4087.4635504128655</v>
      </c>
      <c r="N5" s="21">
        <f>'CBO baseline'!N13</f>
        <v>4285.6861555203786</v>
      </c>
      <c r="O5" s="21">
        <f>'CBO baseline'!O13</f>
        <v>4508.1602104446829</v>
      </c>
      <c r="P5" s="21">
        <f>'CBO baseline'!P13</f>
        <v>4730.8493548389542</v>
      </c>
      <c r="Q5" s="21">
        <f>'CBO baseline'!Q13</f>
        <v>4969.2070536816345</v>
      </c>
      <c r="V5" s="21"/>
      <c r="W5" s="21"/>
      <c r="X5" s="21"/>
      <c r="Y5" s="21"/>
      <c r="Z5" s="21"/>
      <c r="AA5" s="21"/>
      <c r="AB5" s="21"/>
      <c r="AC5" s="21"/>
      <c r="AD5" s="21"/>
      <c r="AE5" s="21"/>
      <c r="AF5" s="21"/>
      <c r="AH5" s="21"/>
      <c r="AI5" s="21"/>
    </row>
    <row r="6" spans="1:80" s="191" customFormat="1" ht="11" customHeight="1">
      <c r="D6" s="191" t="s">
        <v>225</v>
      </c>
      <c r="E6" s="192"/>
      <c r="F6" s="198"/>
      <c r="G6" s="198">
        <f>'CBO alternatives'!D54</f>
        <v>0</v>
      </c>
      <c r="H6" s="198">
        <f>'CBO alternatives'!E54</f>
        <v>-11.335000000000001</v>
      </c>
      <c r="I6" s="198">
        <f>'CBO alternatives'!F54</f>
        <v>-237.50745712192472</v>
      </c>
      <c r="J6" s="198">
        <f>'CBO alternatives'!G54</f>
        <v>-340.07400000000001</v>
      </c>
      <c r="K6" s="198">
        <f>'CBO alternatives'!H54</f>
        <v>-385.30700000000002</v>
      </c>
      <c r="L6" s="198">
        <f>'CBO alternatives'!I54</f>
        <v>-414.363</v>
      </c>
      <c r="M6" s="198">
        <f>'CBO alternatives'!J54</f>
        <v>-443.60599999999999</v>
      </c>
      <c r="N6" s="198">
        <f>'CBO alternatives'!K54</f>
        <v>-475.63600000000002</v>
      </c>
      <c r="O6" s="198">
        <f>'CBO alternatives'!L54</f>
        <v>-509.44099999999997</v>
      </c>
      <c r="P6" s="198">
        <f>'CBO alternatives'!M54</f>
        <v>-546.42200000000003</v>
      </c>
      <c r="Q6" s="198">
        <f>'CBO alternatives'!N54</f>
        <v>-585.55999999999995</v>
      </c>
      <c r="V6" s="198"/>
      <c r="W6" s="198"/>
      <c r="X6" s="198"/>
      <c r="Y6" s="198"/>
      <c r="Z6" s="198"/>
      <c r="AA6" s="198"/>
      <c r="AB6" s="198"/>
      <c r="AC6" s="198"/>
      <c r="AD6" s="198"/>
      <c r="AE6" s="198"/>
      <c r="AF6" s="198"/>
      <c r="AH6" s="198"/>
      <c r="AI6" s="198"/>
    </row>
    <row r="7" spans="1:80" s="193" customFormat="1" ht="11" customHeight="1">
      <c r="D7" s="193" t="s">
        <v>227</v>
      </c>
      <c r="E7" s="194"/>
      <c r="F7" s="195"/>
      <c r="G7" s="195">
        <f>'CBO alternatives'!D58</f>
        <v>0</v>
      </c>
      <c r="H7" s="195">
        <f>'CBO alternatives'!E58</f>
        <v>-12.505740275968853</v>
      </c>
      <c r="I7" s="195">
        <f>'CBO alternatives'!F58</f>
        <v>-76.895397101346873</v>
      </c>
      <c r="J7" s="195">
        <f>'CBO alternatives'!G58</f>
        <v>-113.26056691591634</v>
      </c>
      <c r="K7" s="195">
        <f>'CBO alternatives'!H58</f>
        <v>-100.16580439592575</v>
      </c>
      <c r="L7" s="195">
        <f>'CBO alternatives'!I58</f>
        <v>-87.406479221209963</v>
      </c>
      <c r="M7" s="195">
        <f>'CBO alternatives'!J58</f>
        <v>-79.895575572258309</v>
      </c>
      <c r="N7" s="195">
        <f>'CBO alternatives'!K58</f>
        <v>-75.213835758839465</v>
      </c>
      <c r="O7" s="195">
        <f>'CBO alternatives'!L58</f>
        <v>-71.606103595011504</v>
      </c>
      <c r="P7" s="195">
        <f>'CBO alternatives'!M58</f>
        <v>-71.287959433952693</v>
      </c>
      <c r="Q7" s="195">
        <f>'CBO alternatives'!N58</f>
        <v>-73.104452542477105</v>
      </c>
      <c r="V7" s="195"/>
      <c r="W7" s="195"/>
      <c r="X7" s="195"/>
      <c r="Y7" s="195"/>
      <c r="Z7" s="195"/>
      <c r="AA7" s="195"/>
      <c r="AB7" s="195"/>
      <c r="AC7" s="195"/>
      <c r="AD7" s="195"/>
      <c r="AE7" s="195"/>
      <c r="AF7" s="195"/>
      <c r="AH7" s="195"/>
      <c r="AI7" s="195"/>
    </row>
    <row r="8" spans="1:80" s="188" customFormat="1" ht="11" customHeight="1">
      <c r="D8" s="188" t="s">
        <v>220</v>
      </c>
      <c r="E8" s="189"/>
      <c r="F8" s="198">
        <f>SUM(F5:F7)</f>
        <v>2162.7241090402213</v>
      </c>
      <c r="G8" s="198">
        <f t="shared" ref="G8:Q8" si="0">SUM(G5:G7)</f>
        <v>2313.8351398159875</v>
      </c>
      <c r="H8" s="198">
        <f t="shared" si="0"/>
        <v>2611.5393411153159</v>
      </c>
      <c r="I8" s="198">
        <f t="shared" si="0"/>
        <v>2754.7031494778548</v>
      </c>
      <c r="J8" s="198">
        <f t="shared" si="0"/>
        <v>2969.8338536638466</v>
      </c>
      <c r="K8" s="198">
        <f t="shared" si="0"/>
        <v>3179.8188360611089</v>
      </c>
      <c r="L8" s="198">
        <f t="shared" si="0"/>
        <v>3345.102254112302</v>
      </c>
      <c r="M8" s="198">
        <f t="shared" si="0"/>
        <v>3563.9619748406076</v>
      </c>
      <c r="N8" s="198">
        <f t="shared" si="0"/>
        <v>3734.836319761539</v>
      </c>
      <c r="O8" s="198">
        <f t="shared" si="0"/>
        <v>3927.1131068496716</v>
      </c>
      <c r="P8" s="198">
        <f t="shared" si="0"/>
        <v>4113.1393954050009</v>
      </c>
      <c r="Q8" s="198">
        <f t="shared" si="0"/>
        <v>4310.5426011391573</v>
      </c>
      <c r="V8" s="198"/>
      <c r="W8" s="198"/>
      <c r="X8" s="198"/>
      <c r="Y8" s="198"/>
      <c r="Z8" s="198"/>
      <c r="AA8" s="198"/>
      <c r="AB8" s="198"/>
      <c r="AC8" s="198"/>
      <c r="AD8" s="198"/>
      <c r="AE8" s="198"/>
      <c r="AF8" s="198"/>
      <c r="AH8" s="198"/>
      <c r="AI8" s="198"/>
    </row>
    <row r="9" spans="1:80" s="188" customFormat="1" ht="11" customHeight="1">
      <c r="F9" s="198"/>
      <c r="G9" s="198"/>
      <c r="H9" s="198"/>
      <c r="I9" s="198"/>
      <c r="J9" s="198"/>
      <c r="K9" s="198"/>
      <c r="L9" s="198"/>
      <c r="M9" s="198"/>
      <c r="N9" s="198"/>
      <c r="O9" s="198"/>
      <c r="P9" s="198"/>
      <c r="Q9" s="198"/>
      <c r="V9" s="198"/>
      <c r="W9" s="198"/>
      <c r="X9" s="198"/>
      <c r="Y9" s="198"/>
      <c r="Z9" s="198"/>
      <c r="AA9" s="198"/>
      <c r="AB9" s="198"/>
      <c r="AC9" s="198"/>
      <c r="AD9" s="198"/>
      <c r="AE9" s="198"/>
      <c r="AF9" s="198"/>
    </row>
    <row r="10" spans="1:80" s="188" customFormat="1" ht="11" customHeight="1">
      <c r="A10" s="205" t="s">
        <v>14</v>
      </c>
      <c r="B10" s="206"/>
      <c r="C10" s="206"/>
      <c r="D10" s="206"/>
      <c r="E10" s="189"/>
      <c r="F10" s="198"/>
      <c r="G10" s="198"/>
      <c r="H10" s="198"/>
      <c r="I10" s="198"/>
      <c r="J10" s="198"/>
      <c r="K10" s="198"/>
      <c r="L10" s="198"/>
      <c r="M10" s="198"/>
      <c r="N10" s="198"/>
      <c r="O10" s="198"/>
      <c r="P10" s="198"/>
      <c r="Q10" s="198"/>
      <c r="V10" s="198"/>
      <c r="W10" s="198"/>
      <c r="X10" s="198"/>
      <c r="Y10" s="198"/>
      <c r="Z10" s="198"/>
      <c r="AA10" s="198"/>
      <c r="AB10" s="198"/>
      <c r="AC10" s="198"/>
      <c r="AD10" s="198"/>
      <c r="AE10" s="198"/>
      <c r="AF10" s="198"/>
    </row>
    <row r="11" spans="1:80" s="188" customFormat="1" ht="11" customHeight="1">
      <c r="B11" s="189"/>
      <c r="C11" s="189" t="s">
        <v>59</v>
      </c>
      <c r="D11" s="189"/>
      <c r="E11" s="189"/>
      <c r="F11" s="198">
        <f>'CBO mandatory spending'!F9</f>
        <v>700.75199999999995</v>
      </c>
      <c r="G11" s="198">
        <f>'CBO mandatory spending'!G9</f>
        <v>725.59100000000001</v>
      </c>
      <c r="H11" s="198">
        <f>'CBO mandatory spending'!H9</f>
        <v>768.67600000000004</v>
      </c>
      <c r="I11" s="198">
        <f>'CBO mandatory spending'!I9</f>
        <v>811.82100000000003</v>
      </c>
      <c r="J11" s="198">
        <f>'CBO mandatory spending'!J9</f>
        <v>853.28800000000001</v>
      </c>
      <c r="K11" s="198">
        <f>'CBO mandatory spending'!K9</f>
        <v>896.74599999999998</v>
      </c>
      <c r="L11" s="198">
        <f>'CBO mandatory spending'!L9</f>
        <v>945.46900000000005</v>
      </c>
      <c r="M11" s="198">
        <f>'CBO mandatory spending'!M9</f>
        <v>1001.3869999999999</v>
      </c>
      <c r="N11" s="198">
        <f>'CBO mandatory spending'!N9</f>
        <v>1063.357</v>
      </c>
      <c r="O11" s="198">
        <f>'CBO mandatory spending'!O9</f>
        <v>1131.0170000000001</v>
      </c>
      <c r="P11" s="198">
        <f>'CBO mandatory spending'!P9</f>
        <v>1202.6780000000001</v>
      </c>
      <c r="Q11" s="198">
        <f>'CBO mandatory spending'!Q9</f>
        <v>1276.0809999999999</v>
      </c>
      <c r="V11" s="198"/>
      <c r="W11" s="198"/>
      <c r="X11" s="198"/>
      <c r="Y11" s="198"/>
      <c r="Z11" s="198"/>
      <c r="AA11" s="198"/>
      <c r="AB11" s="198"/>
      <c r="AC11" s="198"/>
      <c r="AD11" s="198"/>
      <c r="AE11" s="198"/>
      <c r="AF11" s="198"/>
    </row>
    <row r="12" spans="1:80" s="188" customFormat="1" ht="11" customHeight="1">
      <c r="B12" s="189"/>
      <c r="D12" s="189" t="s">
        <v>170</v>
      </c>
      <c r="E12" s="189"/>
      <c r="F12" s="198">
        <f>'CBO mandatory spending'!F12</f>
        <v>520.48599999999999</v>
      </c>
      <c r="G12" s="198">
        <f>'CBO mandatory spending'!G12</f>
        <v>555.43399999999997</v>
      </c>
      <c r="H12" s="198">
        <f>'CBO mandatory spending'!H12</f>
        <v>555.32100000000003</v>
      </c>
      <c r="I12" s="198">
        <f>'CBO mandatory spending'!I12</f>
        <v>597.82899999999995</v>
      </c>
      <c r="J12" s="198">
        <f>'CBO mandatory spending'!J12</f>
        <v>631.62</v>
      </c>
      <c r="K12" s="198">
        <f>'CBO mandatory spending'!K12</f>
        <v>662.07799999999997</v>
      </c>
      <c r="L12" s="198">
        <f>'CBO mandatory spending'!L12</f>
        <v>717.59</v>
      </c>
      <c r="M12" s="198">
        <f>'CBO mandatory spending'!M12</f>
        <v>746.47</v>
      </c>
      <c r="N12" s="198">
        <f>'CBO mandatory spending'!N12</f>
        <v>776.779</v>
      </c>
      <c r="O12" s="198">
        <f>'CBO mandatory spending'!O12</f>
        <v>844.66300000000001</v>
      </c>
      <c r="P12" s="198">
        <f>'CBO mandatory spending'!P12</f>
        <v>902.58900000000006</v>
      </c>
      <c r="Q12" s="198">
        <f>'CBO mandatory spending'!Q12</f>
        <v>966.14</v>
      </c>
      <c r="V12" s="198"/>
      <c r="W12" s="198"/>
      <c r="X12" s="198"/>
      <c r="Y12" s="198"/>
      <c r="Z12" s="198"/>
      <c r="AA12" s="198"/>
      <c r="AB12" s="198"/>
      <c r="AC12" s="198"/>
      <c r="AD12" s="198"/>
      <c r="AE12" s="198"/>
      <c r="AF12" s="198"/>
    </row>
    <row r="13" spans="1:80" s="191" customFormat="1" ht="11" customHeight="1">
      <c r="B13" s="192"/>
      <c r="D13" s="192" t="s">
        <v>221</v>
      </c>
      <c r="E13" s="192"/>
      <c r="F13" s="198"/>
      <c r="G13" s="198">
        <f>-'CBO alternatives'!D36</f>
        <v>0</v>
      </c>
      <c r="H13" s="198">
        <f>-'CBO alternatives'!E36</f>
        <v>12.023999999999999</v>
      </c>
      <c r="I13" s="198">
        <f>-'CBO alternatives'!F36</f>
        <v>19.085999999999999</v>
      </c>
      <c r="J13" s="198">
        <f>-'CBO alternatives'!G36</f>
        <v>22.881</v>
      </c>
      <c r="K13" s="198">
        <f>-'CBO alternatives'!H36</f>
        <v>26.055</v>
      </c>
      <c r="L13" s="198">
        <f>-'CBO alternatives'!I36</f>
        <v>28.838999999999999</v>
      </c>
      <c r="M13" s="198">
        <f>-'CBO alternatives'!J36</f>
        <v>31.286000000000001</v>
      </c>
      <c r="N13" s="198">
        <f>-'CBO alternatives'!K36</f>
        <v>33.884</v>
      </c>
      <c r="O13" s="198">
        <f>-'CBO alternatives'!L36</f>
        <v>37.353999999999999</v>
      </c>
      <c r="P13" s="198">
        <f>-'CBO alternatives'!M36</f>
        <v>41.061999999999998</v>
      </c>
      <c r="Q13" s="198">
        <f>-'CBO alternatives'!N36</f>
        <v>45.085999999999999</v>
      </c>
      <c r="V13" s="198"/>
      <c r="W13" s="198"/>
      <c r="X13" s="198"/>
      <c r="Y13" s="198"/>
      <c r="Z13" s="198"/>
      <c r="AA13" s="198"/>
      <c r="AB13" s="198"/>
      <c r="AC13" s="198"/>
      <c r="AD13" s="198"/>
      <c r="AE13" s="198"/>
      <c r="AF13" s="198"/>
    </row>
    <row r="14" spans="1:80" s="191" customFormat="1" ht="11" customHeight="1">
      <c r="B14" s="192"/>
      <c r="D14" s="192" t="s">
        <v>175</v>
      </c>
      <c r="E14" s="192"/>
      <c r="F14" s="198">
        <f>SUM(F12:F13)</f>
        <v>520.48599999999999</v>
      </c>
      <c r="G14" s="198">
        <f t="shared" ref="G14:Q14" si="1">SUM(G12:G13)</f>
        <v>555.43399999999997</v>
      </c>
      <c r="H14" s="198">
        <f t="shared" si="1"/>
        <v>567.34500000000003</v>
      </c>
      <c r="I14" s="198">
        <f t="shared" si="1"/>
        <v>616.91499999999996</v>
      </c>
      <c r="J14" s="198">
        <f t="shared" si="1"/>
        <v>654.50099999999998</v>
      </c>
      <c r="K14" s="198">
        <f t="shared" si="1"/>
        <v>688.13299999999992</v>
      </c>
      <c r="L14" s="198">
        <f t="shared" si="1"/>
        <v>746.42900000000009</v>
      </c>
      <c r="M14" s="198">
        <f t="shared" si="1"/>
        <v>777.75600000000009</v>
      </c>
      <c r="N14" s="198">
        <f t="shared" si="1"/>
        <v>810.66300000000001</v>
      </c>
      <c r="O14" s="198">
        <f t="shared" si="1"/>
        <v>882.01700000000005</v>
      </c>
      <c r="P14" s="198">
        <f t="shared" si="1"/>
        <v>943.65100000000007</v>
      </c>
      <c r="Q14" s="198">
        <f t="shared" si="1"/>
        <v>1011.226</v>
      </c>
      <c r="V14" s="198"/>
      <c r="W14" s="198"/>
      <c r="X14" s="198"/>
      <c r="Y14" s="198"/>
      <c r="Z14" s="198"/>
      <c r="AA14" s="198"/>
      <c r="AB14" s="198"/>
      <c r="AC14" s="198"/>
      <c r="AD14" s="198"/>
      <c r="AE14" s="198"/>
      <c r="AF14" s="198"/>
    </row>
    <row r="15" spans="1:80" s="188" customFormat="1" ht="11" customHeight="1">
      <c r="B15" s="189"/>
      <c r="D15" s="189" t="s">
        <v>171</v>
      </c>
      <c r="E15" s="189"/>
      <c r="F15" s="198">
        <f>'CBO mandatory spending'!F66</f>
        <v>-74.009</v>
      </c>
      <c r="G15" s="198">
        <f>'CBO mandatory spending'!G66</f>
        <v>-78.858000000000004</v>
      </c>
      <c r="H15" s="198">
        <f>'CBO mandatory spending'!H66</f>
        <v>-83.869</v>
      </c>
      <c r="I15" s="198">
        <f>'CBO mandatory spending'!I66</f>
        <v>-85.739000000000004</v>
      </c>
      <c r="J15" s="198">
        <f>'CBO mandatory spending'!J66</f>
        <v>-90.116</v>
      </c>
      <c r="K15" s="198">
        <f>'CBO mandatory spending'!K66</f>
        <v>-96.863</v>
      </c>
      <c r="L15" s="198">
        <f>'CBO mandatory spending'!L66</f>
        <v>-104.89400000000001</v>
      </c>
      <c r="M15" s="198">
        <f>'CBO mandatory spending'!M66</f>
        <v>-113.773</v>
      </c>
      <c r="N15" s="198">
        <f>'CBO mandatory spending'!N66</f>
        <v>-122.703</v>
      </c>
      <c r="O15" s="198">
        <f>'CBO mandatory spending'!O66</f>
        <v>-132.053</v>
      </c>
      <c r="P15" s="198">
        <f>'CBO mandatory spending'!P66</f>
        <v>-137.99100000000001</v>
      </c>
      <c r="Q15" s="198">
        <f>'CBO mandatory spending'!Q66</f>
        <v>-147.702</v>
      </c>
      <c r="V15" s="198"/>
      <c r="W15" s="198"/>
      <c r="X15" s="198"/>
      <c r="Y15" s="198"/>
      <c r="Z15" s="198"/>
      <c r="AA15" s="198"/>
      <c r="AB15" s="198"/>
      <c r="AC15" s="198"/>
      <c r="AD15" s="198"/>
      <c r="AE15" s="198"/>
      <c r="AF15" s="198"/>
    </row>
    <row r="16" spans="1:80" s="188" customFormat="1" ht="11" customHeight="1">
      <c r="B16" s="189"/>
      <c r="C16" s="189" t="s">
        <v>172</v>
      </c>
      <c r="D16" s="189"/>
      <c r="E16" s="189"/>
      <c r="F16" s="198">
        <f>SUM(F14:F15)</f>
        <v>446.47699999999998</v>
      </c>
      <c r="G16" s="198">
        <f t="shared" ref="G16:Q16" si="2">SUM(G14:G15)</f>
        <v>476.57599999999996</v>
      </c>
      <c r="H16" s="198">
        <f t="shared" si="2"/>
        <v>483.476</v>
      </c>
      <c r="I16" s="198">
        <f t="shared" si="2"/>
        <v>531.17599999999993</v>
      </c>
      <c r="J16" s="198">
        <f t="shared" si="2"/>
        <v>564.38499999999999</v>
      </c>
      <c r="K16" s="198">
        <f t="shared" si="2"/>
        <v>591.27</v>
      </c>
      <c r="L16" s="198">
        <f t="shared" si="2"/>
        <v>641.53500000000008</v>
      </c>
      <c r="M16" s="198">
        <f t="shared" si="2"/>
        <v>663.98300000000006</v>
      </c>
      <c r="N16" s="198">
        <f t="shared" si="2"/>
        <v>687.96</v>
      </c>
      <c r="O16" s="198">
        <f t="shared" si="2"/>
        <v>749.96400000000006</v>
      </c>
      <c r="P16" s="198">
        <f t="shared" si="2"/>
        <v>805.66000000000008</v>
      </c>
      <c r="Q16" s="198">
        <f t="shared" si="2"/>
        <v>863.524</v>
      </c>
      <c r="V16" s="198"/>
      <c r="W16" s="198"/>
      <c r="X16" s="198"/>
      <c r="Y16" s="198"/>
      <c r="Z16" s="198"/>
      <c r="AA16" s="198"/>
      <c r="AB16" s="198"/>
      <c r="AC16" s="198"/>
      <c r="AD16" s="198"/>
      <c r="AE16" s="198"/>
      <c r="AF16" s="198"/>
    </row>
    <row r="17" spans="2:35" s="188" customFormat="1" ht="11" customHeight="1">
      <c r="B17" s="189"/>
      <c r="C17" s="189" t="s">
        <v>61</v>
      </c>
      <c r="D17" s="189"/>
      <c r="E17" s="189"/>
      <c r="F17" s="198">
        <f>'CBO mandatory spending'!F13</f>
        <v>272.77100000000002</v>
      </c>
      <c r="G17" s="198">
        <f>'CBO mandatory spending'!G13</f>
        <v>274.399</v>
      </c>
      <c r="H17" s="198">
        <f>'CBO mandatory spending'!H13</f>
        <v>259.43599999999998</v>
      </c>
      <c r="I17" s="198">
        <f>'CBO mandatory spending'!I13</f>
        <v>275.935</v>
      </c>
      <c r="J17" s="198">
        <f>'CBO mandatory spending'!J13</f>
        <v>324.53100000000001</v>
      </c>
      <c r="K17" s="198">
        <f>'CBO mandatory spending'!K13</f>
        <v>364.21300000000002</v>
      </c>
      <c r="L17" s="198">
        <f>'CBO mandatory spending'!L13</f>
        <v>403.67700000000002</v>
      </c>
      <c r="M17" s="198">
        <f>'CBO mandatory spending'!M13</f>
        <v>430.29399999999998</v>
      </c>
      <c r="N17" s="198">
        <f>'CBO mandatory spending'!N13</f>
        <v>455.18599999999998</v>
      </c>
      <c r="O17" s="198">
        <f>'CBO mandatory spending'!O13</f>
        <v>486.26600000000002</v>
      </c>
      <c r="P17" s="198">
        <f>'CBO mandatory spending'!P13</f>
        <v>520.06799999999998</v>
      </c>
      <c r="Q17" s="198">
        <f>'CBO mandatory spending'!Q13</f>
        <v>561.36500000000001</v>
      </c>
      <c r="V17" s="198"/>
      <c r="W17" s="198"/>
      <c r="X17" s="198"/>
      <c r="Y17" s="198"/>
      <c r="Z17" s="198"/>
      <c r="AA17" s="198"/>
      <c r="AB17" s="198"/>
      <c r="AC17" s="198"/>
      <c r="AD17" s="198"/>
      <c r="AE17" s="198"/>
      <c r="AF17" s="198"/>
    </row>
    <row r="18" spans="2:35" s="188" customFormat="1" ht="11" customHeight="1">
      <c r="B18" s="189"/>
      <c r="C18" s="189" t="s">
        <v>176</v>
      </c>
      <c r="D18" s="189"/>
      <c r="E18" s="189"/>
      <c r="F18" s="198">
        <f>SUM('CBO mandatory spending'!F16,'CBO mandatory spending'!F19)</f>
        <v>7.8879999999999999</v>
      </c>
      <c r="G18" s="198">
        <f>SUM('CBO mandatory spending'!G16,'CBO mandatory spending'!G19)</f>
        <v>8.6579999999999995</v>
      </c>
      <c r="H18" s="198">
        <f>SUM('CBO mandatory spending'!H16,'CBO mandatory spending'!H19)</f>
        <v>9.4329999999999998</v>
      </c>
      <c r="I18" s="198">
        <f>SUM('CBO mandatory spending'!I16,'CBO mandatory spending'!I19)</f>
        <v>10.095999999999998</v>
      </c>
      <c r="J18" s="198">
        <f>SUM('CBO mandatory spending'!J16,'CBO mandatory spending'!J19)</f>
        <v>25.185000000000002</v>
      </c>
      <c r="K18" s="198">
        <f>SUM('CBO mandatory spending'!K16,'CBO mandatory spending'!K19)</f>
        <v>44.124000000000002</v>
      </c>
      <c r="L18" s="198">
        <f>SUM('CBO mandatory spending'!L16,'CBO mandatory spending'!L19)</f>
        <v>66.012999999999991</v>
      </c>
      <c r="M18" s="198">
        <f>SUM('CBO mandatory spending'!M16,'CBO mandatory spending'!M19)</f>
        <v>78.435000000000002</v>
      </c>
      <c r="N18" s="198">
        <f>SUM('CBO mandatory spending'!N16,'CBO mandatory spending'!N19)</f>
        <v>84.861999999999995</v>
      </c>
      <c r="O18" s="198">
        <f>SUM('CBO mandatory spending'!O16,'CBO mandatory spending'!O19)</f>
        <v>90.62</v>
      </c>
      <c r="P18" s="198">
        <f>SUM('CBO mandatory spending'!P16,'CBO mandatory spending'!P19)</f>
        <v>96.173000000000002</v>
      </c>
      <c r="Q18" s="198">
        <f>SUM('CBO mandatory spending'!Q16,'CBO mandatory spending'!Q19)</f>
        <v>102.074</v>
      </c>
      <c r="V18" s="198"/>
      <c r="W18" s="198"/>
      <c r="X18" s="198"/>
      <c r="Y18" s="198"/>
      <c r="Z18" s="198"/>
      <c r="AA18" s="198"/>
      <c r="AB18" s="198"/>
      <c r="AC18" s="198"/>
      <c r="AD18" s="198"/>
      <c r="AE18" s="198"/>
      <c r="AF18" s="198"/>
    </row>
    <row r="19" spans="2:35" s="188" customFormat="1" ht="11" customHeight="1">
      <c r="B19" s="189"/>
      <c r="C19" s="189" t="s">
        <v>173</v>
      </c>
      <c r="D19" s="189"/>
      <c r="E19" s="189"/>
      <c r="F19" s="198">
        <f>SUM('CBO mandatory spending'!F17,'CBO mandatory spending'!F20)</f>
        <v>9.2840000000000007</v>
      </c>
      <c r="G19" s="198">
        <f>SUM('CBO mandatory spending'!G17,'CBO mandatory spending'!G20)</f>
        <v>13.573</v>
      </c>
      <c r="H19" s="198">
        <f>SUM('CBO mandatory spending'!H17,'CBO mandatory spending'!H20)</f>
        <v>16.524999999999999</v>
      </c>
      <c r="I19" s="198">
        <f>SUM('CBO mandatory spending'!I17,'CBO mandatory spending'!I20)</f>
        <v>17.038</v>
      </c>
      <c r="J19" s="198">
        <f>SUM('CBO mandatory spending'!J17,'CBO mandatory spending'!J20)</f>
        <v>24</v>
      </c>
      <c r="K19" s="198">
        <f>SUM('CBO mandatory spending'!K17,'CBO mandatory spending'!K20)</f>
        <v>37.701999999999998</v>
      </c>
      <c r="L19" s="198">
        <f>SUM('CBO mandatory spending'!L17,'CBO mandatory spending'!L20)</f>
        <v>36.001000000000005</v>
      </c>
      <c r="M19" s="198">
        <f>SUM('CBO mandatory spending'!M17,'CBO mandatory spending'!M20)</f>
        <v>38.786999999999999</v>
      </c>
      <c r="N19" s="198">
        <f>SUM('CBO mandatory spending'!N17,'CBO mandatory spending'!N20)</f>
        <v>39.802999999999997</v>
      </c>
      <c r="O19" s="198">
        <f>SUM('CBO mandatory spending'!O17,'CBO mandatory spending'!O20)</f>
        <v>44.829000000000001</v>
      </c>
      <c r="P19" s="198">
        <f>SUM('CBO mandatory spending'!P17,'CBO mandatory spending'!P20)</f>
        <v>50.151000000000003</v>
      </c>
      <c r="Q19" s="198">
        <f>SUM('CBO mandatory spending'!Q17,'CBO mandatory spending'!Q20)</f>
        <v>54.245999999999995</v>
      </c>
      <c r="V19" s="198"/>
      <c r="W19" s="198"/>
      <c r="X19" s="198"/>
      <c r="Y19" s="198"/>
      <c r="Z19" s="198"/>
      <c r="AA19" s="198"/>
      <c r="AB19" s="198"/>
      <c r="AC19" s="198"/>
      <c r="AD19" s="198"/>
      <c r="AE19" s="198"/>
      <c r="AF19" s="198"/>
    </row>
    <row r="20" spans="2:35" s="188" customFormat="1" ht="11" customHeight="1">
      <c r="B20" s="189"/>
      <c r="C20" s="189" t="s">
        <v>174</v>
      </c>
      <c r="D20" s="189"/>
      <c r="E20" s="189"/>
      <c r="F20" s="198">
        <f>SUM('CBO mandatory spending'!F34,'CBO mandatory spending'!F41,'CBO mandatory spending'!F47,'CBO mandatory spending'!F57,'CBO mandatory spending'!F68,'CBO mandatory spending'!F69)</f>
        <v>475.72800000000001</v>
      </c>
      <c r="G20" s="198">
        <f>SUM('CBO mandatory spending'!G34,'CBO mandatory spending'!G41,'CBO mandatory spending'!G47,'CBO mandatory spending'!G57,'CBO mandatory spending'!G68,'CBO mandatory spending'!G69)</f>
        <v>523.86099999999988</v>
      </c>
      <c r="H20" s="198">
        <f>SUM('CBO mandatory spending'!H34,'CBO mandatory spending'!H41,'CBO mandatory spending'!H47,'CBO mandatory spending'!H57,'CBO mandatory spending'!H68,'CBO mandatory spending'!H69)</f>
        <v>530.23</v>
      </c>
      <c r="I20" s="198">
        <f>SUM('CBO mandatory spending'!I34,'CBO mandatory spending'!I41,'CBO mandatory spending'!I47,'CBO mandatory spending'!I57,'CBO mandatory spending'!I68,'CBO mandatory spending'!I69)</f>
        <v>502.18099999999993</v>
      </c>
      <c r="J20" s="198">
        <f>SUM('CBO mandatory spending'!J34,'CBO mandatory spending'!J41,'CBO mandatory spending'!J47,'CBO mandatory spending'!J57,'CBO mandatory spending'!J68,'CBO mandatory spending'!J69)</f>
        <v>442.82999999999993</v>
      </c>
      <c r="K20" s="198">
        <f>SUM('CBO mandatory spending'!K34,'CBO mandatory spending'!K41,'CBO mandatory spending'!K47,'CBO mandatory spending'!K57,'CBO mandatory spending'!K68,'CBO mandatory spending'!K69)</f>
        <v>431.86</v>
      </c>
      <c r="L20" s="198">
        <f>SUM('CBO mandatory spending'!L34,'CBO mandatory spending'!L41,'CBO mandatory spending'!L47,'CBO mandatory spending'!L57,'CBO mandatory spending'!L68,'CBO mandatory spending'!L69)</f>
        <v>446.76099999999985</v>
      </c>
      <c r="M20" s="198">
        <f>SUM('CBO mandatory spending'!M34,'CBO mandatory spending'!M41,'CBO mandatory spending'!M47,'CBO mandatory spending'!M57,'CBO mandatory spending'!M68,'CBO mandatory spending'!M69)</f>
        <v>434.28999999999985</v>
      </c>
      <c r="N20" s="198">
        <f>SUM('CBO mandatory spending'!N34,'CBO mandatory spending'!N41,'CBO mandatory spending'!N47,'CBO mandatory spending'!N57,'CBO mandatory spending'!N68,'CBO mandatory spending'!N69)</f>
        <v>423.24900000000014</v>
      </c>
      <c r="O20" s="198">
        <f>SUM('CBO mandatory spending'!O34,'CBO mandatory spending'!O41,'CBO mandatory spending'!O47,'CBO mandatory spending'!O57,'CBO mandatory spending'!O68,'CBO mandatory spending'!O69)</f>
        <v>452.88600000000002</v>
      </c>
      <c r="P20" s="198">
        <f>SUM('CBO mandatory spending'!P34,'CBO mandatory spending'!P41,'CBO mandatory spending'!P47,'CBO mandatory spending'!P57,'CBO mandatory spending'!P68,'CBO mandatory spending'!P69)</f>
        <v>461.70300000000009</v>
      </c>
      <c r="Q20" s="198">
        <f>SUM('CBO mandatory spending'!Q34,'CBO mandatory spending'!Q41,'CBO mandatory spending'!Q47,'CBO mandatory spending'!Q57,'CBO mandatory spending'!Q68,'CBO mandatory spending'!Q69)</f>
        <v>469.84000000000003</v>
      </c>
      <c r="V20" s="198"/>
      <c r="W20" s="198"/>
      <c r="X20" s="198"/>
      <c r="Y20" s="198"/>
      <c r="Z20" s="198"/>
      <c r="AA20" s="198"/>
      <c r="AB20" s="198"/>
      <c r="AC20" s="198"/>
      <c r="AD20" s="198"/>
      <c r="AE20" s="198"/>
      <c r="AF20" s="198"/>
    </row>
    <row r="21" spans="2:35" s="188" customFormat="1" ht="11" customHeight="1">
      <c r="B21" s="205" t="s">
        <v>15</v>
      </c>
      <c r="C21" s="206"/>
      <c r="D21" s="206"/>
      <c r="E21" s="189"/>
      <c r="F21" s="198">
        <f t="shared" ref="F21:Q21" si="3">SUM(F11,F16:F20)</f>
        <v>1912.8999999999999</v>
      </c>
      <c r="G21" s="198">
        <f t="shared" si="3"/>
        <v>2022.6579999999997</v>
      </c>
      <c r="H21" s="198">
        <f t="shared" si="3"/>
        <v>2067.7759999999998</v>
      </c>
      <c r="I21" s="198">
        <f t="shared" si="3"/>
        <v>2148.2469999999998</v>
      </c>
      <c r="J21" s="198">
        <f t="shared" si="3"/>
        <v>2234.2190000000001</v>
      </c>
      <c r="K21" s="198">
        <f t="shared" si="3"/>
        <v>2365.915</v>
      </c>
      <c r="L21" s="198">
        <f t="shared" si="3"/>
        <v>2539.4560000000001</v>
      </c>
      <c r="M21" s="198">
        <f t="shared" si="3"/>
        <v>2647.1759999999995</v>
      </c>
      <c r="N21" s="198">
        <f t="shared" si="3"/>
        <v>2754.4170000000004</v>
      </c>
      <c r="O21" s="198">
        <f t="shared" si="3"/>
        <v>2955.5820000000003</v>
      </c>
      <c r="P21" s="198">
        <f t="shared" si="3"/>
        <v>3136.4329999999995</v>
      </c>
      <c r="Q21" s="198">
        <f t="shared" si="3"/>
        <v>3327.1300000000006</v>
      </c>
      <c r="V21" s="198"/>
      <c r="W21" s="198"/>
      <c r="X21" s="198"/>
      <c r="Y21" s="198"/>
      <c r="Z21" s="198"/>
      <c r="AA21" s="198"/>
      <c r="AB21" s="198"/>
      <c r="AC21" s="198"/>
      <c r="AD21" s="198"/>
      <c r="AE21" s="198"/>
      <c r="AF21" s="198"/>
      <c r="AH21" s="199"/>
      <c r="AI21" s="199"/>
    </row>
    <row r="22" spans="2:35" s="188" customFormat="1" ht="11" customHeight="1">
      <c r="B22" s="205" t="s">
        <v>16</v>
      </c>
      <c r="C22" s="206"/>
      <c r="D22" s="206"/>
      <c r="E22" s="189"/>
      <c r="F22" s="198">
        <f>'CBO baseline'!F19</f>
        <v>1347.1489999999999</v>
      </c>
      <c r="G22" s="198">
        <f>'CBO baseline'!G19</f>
        <v>1353.4369999999999</v>
      </c>
      <c r="H22" s="198">
        <f>'CBO baseline'!H19</f>
        <v>1315.0820000000001</v>
      </c>
      <c r="I22" s="198">
        <f>'CBO baseline'!I19</f>
        <v>1299.8400000000001</v>
      </c>
      <c r="J22" s="198">
        <f>'CBO baseline'!J19</f>
        <v>1300.7329999999999</v>
      </c>
      <c r="K22" s="198">
        <f>'CBO baseline'!K19</f>
        <v>1311.3020000000001</v>
      </c>
      <c r="L22" s="198">
        <f>'CBO baseline'!L19</f>
        <v>1332.114</v>
      </c>
      <c r="M22" s="198">
        <f>'CBO baseline'!M19</f>
        <v>1349.8209999999999</v>
      </c>
      <c r="N22" s="198">
        <f>'CBO baseline'!N19</f>
        <v>1369.7449999999999</v>
      </c>
      <c r="O22" s="198">
        <f>'CBO baseline'!O19</f>
        <v>1403.6130000000001</v>
      </c>
      <c r="P22" s="198">
        <f>'CBO baseline'!P19</f>
        <v>1433.9219999999998</v>
      </c>
      <c r="Q22" s="198">
        <f>'CBO baseline'!Q19</f>
        <v>1464.1579999999999</v>
      </c>
      <c r="V22" s="198"/>
      <c r="W22" s="198"/>
      <c r="X22" s="198"/>
      <c r="Y22" s="198"/>
      <c r="Z22" s="198"/>
      <c r="AA22" s="198"/>
      <c r="AB22" s="198"/>
      <c r="AC22" s="198"/>
      <c r="AD22" s="198"/>
      <c r="AE22" s="198"/>
      <c r="AF22" s="198"/>
      <c r="AH22" s="199"/>
      <c r="AI22" s="199"/>
    </row>
    <row r="23" spans="2:35" s="188" customFormat="1" ht="11" customHeight="1">
      <c r="C23" s="189" t="s">
        <v>223</v>
      </c>
      <c r="D23" s="189"/>
      <c r="E23" s="189"/>
      <c r="F23" s="198"/>
      <c r="G23" s="198">
        <f>-'CBO alternatives'!D15</f>
        <v>0</v>
      </c>
      <c r="H23" s="198">
        <f>-'CBO alternatives'!E15</f>
        <v>-18.343000000000004</v>
      </c>
      <c r="I23" s="198">
        <f>-'CBO alternatives'!F15</f>
        <v>-52.991000000000014</v>
      </c>
      <c r="J23" s="198">
        <f>-'CBO alternatives'!G15</f>
        <v>-85.611999999999995</v>
      </c>
      <c r="K23" s="198">
        <f>-'CBO alternatives'!H15</f>
        <v>-112.31700000000001</v>
      </c>
      <c r="L23" s="198">
        <f>-'CBO alternatives'!I15</f>
        <v>-128.99100000000001</v>
      </c>
      <c r="M23" s="198">
        <f>-'CBO alternatives'!J15</f>
        <v>-136.274</v>
      </c>
      <c r="N23" s="198">
        <f>-'CBO alternatives'!K15</f>
        <v>-141.27199999999999</v>
      </c>
      <c r="O23" s="198">
        <f>-'CBO alternatives'!L15</f>
        <v>-145.50800000000001</v>
      </c>
      <c r="P23" s="198">
        <f>-'CBO alternatives'!M15</f>
        <v>-148.32300000000001</v>
      </c>
      <c r="Q23" s="198">
        <f>-'CBO alternatives'!N15</f>
        <v>-152.20500000000001</v>
      </c>
      <c r="V23" s="198"/>
      <c r="W23" s="198"/>
      <c r="X23" s="198"/>
      <c r="Y23" s="198"/>
      <c r="Z23" s="198"/>
      <c r="AA23" s="198"/>
      <c r="AB23" s="198"/>
      <c r="AC23" s="198"/>
      <c r="AD23" s="198"/>
      <c r="AE23" s="198"/>
      <c r="AF23" s="198"/>
      <c r="AH23" s="199"/>
      <c r="AI23" s="199"/>
    </row>
    <row r="24" spans="2:35" s="188" customFormat="1" ht="11" customHeight="1">
      <c r="C24" s="189" t="s">
        <v>168</v>
      </c>
      <c r="D24" s="189"/>
      <c r="E24" s="189"/>
      <c r="F24" s="198">
        <f>SUM(F22:F23)</f>
        <v>1347.1489999999999</v>
      </c>
      <c r="G24" s="198">
        <f t="shared" ref="G24:Q24" si="4">SUM(G22:G23)</f>
        <v>1353.4369999999999</v>
      </c>
      <c r="H24" s="198">
        <f t="shared" si="4"/>
        <v>1296.739</v>
      </c>
      <c r="I24" s="198">
        <f t="shared" si="4"/>
        <v>1246.8490000000002</v>
      </c>
      <c r="J24" s="198">
        <f t="shared" si="4"/>
        <v>1215.1209999999999</v>
      </c>
      <c r="K24" s="198">
        <f t="shared" si="4"/>
        <v>1198.9850000000001</v>
      </c>
      <c r="L24" s="198">
        <f t="shared" si="4"/>
        <v>1203.123</v>
      </c>
      <c r="M24" s="198">
        <f t="shared" si="4"/>
        <v>1213.547</v>
      </c>
      <c r="N24" s="198">
        <f t="shared" si="4"/>
        <v>1228.473</v>
      </c>
      <c r="O24" s="198">
        <f t="shared" si="4"/>
        <v>1258.105</v>
      </c>
      <c r="P24" s="198">
        <f t="shared" si="4"/>
        <v>1285.5989999999997</v>
      </c>
      <c r="Q24" s="198">
        <f t="shared" si="4"/>
        <v>1311.953</v>
      </c>
      <c r="V24" s="198"/>
      <c r="W24" s="198"/>
      <c r="X24" s="198"/>
      <c r="Y24" s="198"/>
      <c r="Z24" s="198"/>
      <c r="AA24" s="198"/>
      <c r="AB24" s="198"/>
      <c r="AC24" s="198"/>
      <c r="AD24" s="198"/>
      <c r="AE24" s="198"/>
      <c r="AF24" s="198"/>
      <c r="AH24" s="199"/>
      <c r="AI24" s="199"/>
    </row>
    <row r="25" spans="2:35" s="188" customFormat="1" ht="11" customHeight="1">
      <c r="B25" s="205" t="s">
        <v>17</v>
      </c>
      <c r="C25" s="206"/>
      <c r="D25" s="206"/>
      <c r="E25" s="189"/>
      <c r="F25" s="198">
        <f>'CBO baseline'!F20</f>
        <v>196.19399999999999</v>
      </c>
      <c r="G25" s="198">
        <f>'CBO baseline'!G20</f>
        <v>221.30199999999999</v>
      </c>
      <c r="H25" s="198">
        <f>'CBO baseline'!H20</f>
        <v>237.762</v>
      </c>
      <c r="I25" s="198">
        <f>'CBO baseline'!I20</f>
        <v>263.14</v>
      </c>
      <c r="J25" s="198">
        <f>'CBO baseline'!J20</f>
        <v>290.762</v>
      </c>
      <c r="K25" s="198">
        <f>'CBO baseline'!K20</f>
        <v>336.37799999999999</v>
      </c>
      <c r="L25" s="198">
        <f>'CBO baseline'!L20</f>
        <v>406.56299999999999</v>
      </c>
      <c r="M25" s="198">
        <f>'CBO baseline'!M20</f>
        <v>483.77600000000001</v>
      </c>
      <c r="N25" s="198">
        <f>'CBO baseline'!N20</f>
        <v>544.83000000000004</v>
      </c>
      <c r="O25" s="198">
        <f>'CBO baseline'!O20</f>
        <v>591.10699999999997</v>
      </c>
      <c r="P25" s="198">
        <f>'CBO baseline'!P20</f>
        <v>631.69100000000003</v>
      </c>
      <c r="Q25" s="198">
        <f>'CBO baseline'!Q20</f>
        <v>663.12900000000002</v>
      </c>
      <c r="V25" s="200"/>
      <c r="W25" s="200"/>
      <c r="X25" s="200"/>
      <c r="Y25" s="200"/>
      <c r="Z25" s="200"/>
      <c r="AA25" s="200"/>
      <c r="AB25" s="200"/>
      <c r="AC25" s="200"/>
      <c r="AD25" s="200"/>
      <c r="AE25" s="200"/>
      <c r="AF25" s="200"/>
      <c r="AH25" s="200"/>
      <c r="AI25" s="200"/>
    </row>
    <row r="26" spans="2:35" s="191" customFormat="1" ht="11" customHeight="1">
      <c r="C26" s="191" t="s">
        <v>225</v>
      </c>
      <c r="E26" s="192"/>
      <c r="F26" s="198"/>
      <c r="G26" s="198">
        <f>-'CBO alternatives'!D55</f>
        <v>0</v>
      </c>
      <c r="H26" s="198">
        <f>-'CBO alternatives'!E55</f>
        <v>0.12695200000000001</v>
      </c>
      <c r="I26" s="198">
        <f>-'CBO alternatives'!F55</f>
        <v>2.5236158255070551</v>
      </c>
      <c r="J26" s="198">
        <f>-'CBO alternatives'!G55</f>
        <v>8.034779633936143</v>
      </c>
      <c r="K26" s="198">
        <f>-'CBO alternatives'!H55</f>
        <v>17.469234345272611</v>
      </c>
      <c r="L26" s="198">
        <f>-'CBO alternatives'!I55</f>
        <v>38.622280719399242</v>
      </c>
      <c r="M26" s="198">
        <f>-'CBO alternatives'!J55</f>
        <v>65.577444693525862</v>
      </c>
      <c r="N26" s="198">
        <f>-'CBO alternatives'!K55</f>
        <v>93.528993659150132</v>
      </c>
      <c r="O26" s="198">
        <f>-'CBO alternatives'!L55</f>
        <v>123.54308819904756</v>
      </c>
      <c r="P26" s="198">
        <f>-'CBO alternatives'!M55</f>
        <v>156.28391219323282</v>
      </c>
      <c r="Q26" s="198">
        <f>-'CBO alternatives'!N55</f>
        <v>192.05856445885709</v>
      </c>
      <c r="V26" s="200"/>
      <c r="W26" s="200"/>
      <c r="X26" s="200"/>
      <c r="Y26" s="200"/>
      <c r="Z26" s="200"/>
      <c r="AA26" s="200"/>
      <c r="AB26" s="200"/>
      <c r="AC26" s="200"/>
      <c r="AD26" s="200"/>
      <c r="AE26" s="200"/>
      <c r="AF26" s="200"/>
      <c r="AH26" s="200"/>
      <c r="AI26" s="200"/>
    </row>
    <row r="27" spans="2:35" s="193" customFormat="1" ht="11" customHeight="1">
      <c r="C27" s="193" t="s">
        <v>227</v>
      </c>
      <c r="E27" s="194"/>
      <c r="F27" s="195"/>
      <c r="G27" s="195">
        <f>-'CBO alternatives'!D59</f>
        <v>0</v>
      </c>
      <c r="H27" s="195">
        <f>-'CBO alternatives'!E59</f>
        <v>0.14006429109085114</v>
      </c>
      <c r="I27" s="195">
        <f>-'CBO alternatives'!F59</f>
        <v>0.95135168349806065</v>
      </c>
      <c r="J27" s="195">
        <f>-'CBO alternatives'!G59</f>
        <v>2.7866706050978127</v>
      </c>
      <c r="K27" s="195">
        <f>-'CBO alternatives'!H59</f>
        <v>5.6202582615509868</v>
      </c>
      <c r="L27" s="195">
        <f>-'CBO alternatives'!I59</f>
        <v>11.021083402680844</v>
      </c>
      <c r="M27" s="195">
        <f>-'CBO alternatives'!J59</f>
        <v>17.046267659624935</v>
      </c>
      <c r="N27" s="195">
        <f>-'CBO alternatives'!K59</f>
        <v>22.421165982017857</v>
      </c>
      <c r="O27" s="195">
        <f>-'CBO alternatives'!L59</f>
        <v>27.610021717394673</v>
      </c>
      <c r="P27" s="195">
        <f>-'CBO alternatives'!M59</f>
        <v>32.867638606574708</v>
      </c>
      <c r="Q27" s="195">
        <f>-'CBO alternatives'!N59</f>
        <v>38.321887297927837</v>
      </c>
      <c r="V27" s="196"/>
      <c r="W27" s="196"/>
      <c r="X27" s="196"/>
      <c r="Y27" s="196"/>
      <c r="Z27" s="196"/>
      <c r="AA27" s="196"/>
      <c r="AB27" s="196"/>
      <c r="AC27" s="196"/>
      <c r="AD27" s="196"/>
      <c r="AE27" s="196"/>
      <c r="AF27" s="196"/>
      <c r="AH27" s="196"/>
      <c r="AI27" s="196"/>
    </row>
    <row r="28" spans="2:35" s="191" customFormat="1" ht="11" customHeight="1">
      <c r="C28" s="192" t="s">
        <v>222</v>
      </c>
      <c r="E28" s="192"/>
      <c r="F28" s="198"/>
      <c r="G28" s="198">
        <f>-'CBO alternatives'!D37</f>
        <v>0</v>
      </c>
      <c r="H28" s="198">
        <f>-'CBO alternatives'!E37</f>
        <v>0.13466879999999998</v>
      </c>
      <c r="I28" s="198">
        <f>-'CBO alternatives'!F37</f>
        <v>0.37171619999999994</v>
      </c>
      <c r="J28" s="198">
        <f>-'CBO alternatives'!G37</f>
        <v>0.78278519999999996</v>
      </c>
      <c r="K28" s="198">
        <f>-'CBO alternatives'!H37</f>
        <v>1.4868591</v>
      </c>
      <c r="L28" s="198">
        <f>-'CBO alternatives'!I37</f>
        <v>3.043374</v>
      </c>
      <c r="M28" s="198">
        <f>-'CBO alternatives'!J37</f>
        <v>5.0178922000000004</v>
      </c>
      <c r="N28" s="198">
        <f>-'CBO alternatives'!K37</f>
        <v>7.0703012999999997</v>
      </c>
      <c r="O28" s="198">
        <f>-'CBO alternatives'!L37</f>
        <v>9.2807360999999986</v>
      </c>
      <c r="P28" s="198">
        <f>-'CBO alternatives'!M37</f>
        <v>11.7436367</v>
      </c>
      <c r="Q28" s="198">
        <f>-'CBO alternatives'!N37</f>
        <v>14.4675365</v>
      </c>
      <c r="V28" s="200"/>
      <c r="W28" s="200"/>
      <c r="X28" s="200"/>
      <c r="Y28" s="200"/>
      <c r="Z28" s="200"/>
      <c r="AA28" s="200"/>
      <c r="AB28" s="200"/>
      <c r="AC28" s="200"/>
      <c r="AD28" s="200"/>
      <c r="AE28" s="200"/>
      <c r="AF28" s="200"/>
      <c r="AH28" s="200"/>
      <c r="AI28" s="200"/>
    </row>
    <row r="29" spans="2:35" s="191" customFormat="1" ht="11" customHeight="1">
      <c r="C29" s="192" t="s">
        <v>223</v>
      </c>
      <c r="E29" s="192"/>
      <c r="F29" s="198"/>
      <c r="G29" s="198">
        <f>-'CBO alternatives'!D16</f>
        <v>0</v>
      </c>
      <c r="H29" s="198">
        <f>-'CBO alternatives'!E16</f>
        <v>-0.20544160000000003</v>
      </c>
      <c r="I29" s="198">
        <f>-'CBO alternatives'!F16</f>
        <v>-0.80342450000000021</v>
      </c>
      <c r="J29" s="198">
        <f>-'CBO alternatives'!G16</f>
        <v>-2.1709231999999998</v>
      </c>
      <c r="K29" s="198">
        <f>-'CBO alternatives'!H16</f>
        <v>-4.7757753000000003</v>
      </c>
      <c r="L29" s="198">
        <f>-'CBO alternatives'!I16</f>
        <v>-11.024582000000002</v>
      </c>
      <c r="M29" s="198">
        <f>-'CBO alternatives'!J16</f>
        <v>-19.107471500000003</v>
      </c>
      <c r="N29" s="198">
        <f>-'CBO alternatives'!K16</f>
        <v>-27.4629695</v>
      </c>
      <c r="O29" s="198">
        <f>-'CBO alternatives'!L16</f>
        <v>-36.151132399999995</v>
      </c>
      <c r="P29" s="198">
        <f>-'CBO alternatives'!M16</f>
        <v>-45.315598399999999</v>
      </c>
      <c r="Q29" s="198">
        <f>-'CBO alternatives'!N16</f>
        <v>-54.976326200000003</v>
      </c>
      <c r="V29" s="200"/>
      <c r="W29" s="200"/>
      <c r="X29" s="200"/>
      <c r="Y29" s="200"/>
      <c r="Z29" s="200"/>
      <c r="AA29" s="200"/>
      <c r="AB29" s="200"/>
      <c r="AC29" s="200"/>
      <c r="AD29" s="200"/>
      <c r="AE29" s="200"/>
      <c r="AF29" s="200"/>
      <c r="AH29" s="200"/>
      <c r="AI29" s="200"/>
    </row>
    <row r="30" spans="2:35" s="188" customFormat="1" ht="11" customHeight="1">
      <c r="C30" s="189" t="s">
        <v>169</v>
      </c>
      <c r="D30" s="189"/>
      <c r="E30" s="189"/>
      <c r="F30" s="198">
        <f>SUM(F25:F29)</f>
        <v>196.19399999999999</v>
      </c>
      <c r="G30" s="198">
        <f t="shared" ref="G30:Q30" si="5">SUM(G25:G29)</f>
        <v>221.30199999999999</v>
      </c>
      <c r="H30" s="198">
        <f t="shared" si="5"/>
        <v>237.95824349109083</v>
      </c>
      <c r="I30" s="198">
        <f t="shared" si="5"/>
        <v>266.18325920900509</v>
      </c>
      <c r="J30" s="198">
        <f t="shared" si="5"/>
        <v>300.19531223903391</v>
      </c>
      <c r="K30" s="198">
        <f t="shared" si="5"/>
        <v>356.17857640682354</v>
      </c>
      <c r="L30" s="198">
        <f t="shared" si="5"/>
        <v>448.22515612208008</v>
      </c>
      <c r="M30" s="198">
        <f t="shared" si="5"/>
        <v>552.31013305315082</v>
      </c>
      <c r="N30" s="198">
        <f t="shared" si="5"/>
        <v>640.38749144116809</v>
      </c>
      <c r="O30" s="198">
        <f t="shared" si="5"/>
        <v>715.38971361644235</v>
      </c>
      <c r="P30" s="198">
        <f t="shared" si="5"/>
        <v>787.27058909980758</v>
      </c>
      <c r="Q30" s="198">
        <f t="shared" si="5"/>
        <v>853.0006620567849</v>
      </c>
      <c r="V30" s="200"/>
      <c r="W30" s="200"/>
      <c r="X30" s="200"/>
      <c r="Y30" s="200"/>
      <c r="Z30" s="200"/>
      <c r="AA30" s="200"/>
      <c r="AB30" s="200"/>
      <c r="AC30" s="200"/>
      <c r="AD30" s="200"/>
      <c r="AE30" s="200"/>
      <c r="AF30" s="200"/>
      <c r="AH30" s="200"/>
      <c r="AI30" s="200"/>
    </row>
    <row r="31" spans="2:35" s="5" customFormat="1" ht="11" customHeight="1">
      <c r="F31" s="24" t="s">
        <v>9</v>
      </c>
      <c r="G31" s="24" t="s">
        <v>9</v>
      </c>
      <c r="H31" s="24" t="s">
        <v>9</v>
      </c>
      <c r="I31" s="24" t="s">
        <v>9</v>
      </c>
      <c r="J31" s="24" t="s">
        <v>9</v>
      </c>
      <c r="K31" s="24" t="s">
        <v>9</v>
      </c>
      <c r="L31" s="24" t="s">
        <v>9</v>
      </c>
      <c r="M31" s="24" t="s">
        <v>9</v>
      </c>
      <c r="N31" s="24" t="s">
        <v>9</v>
      </c>
      <c r="O31" s="24" t="s">
        <v>9</v>
      </c>
      <c r="P31" s="24" t="s">
        <v>9</v>
      </c>
      <c r="Q31" s="24" t="s">
        <v>9</v>
      </c>
      <c r="V31" s="25"/>
      <c r="W31" s="25"/>
      <c r="X31" s="25"/>
      <c r="Y31" s="25"/>
      <c r="Z31" s="25"/>
      <c r="AA31" s="25"/>
      <c r="AB31" s="25"/>
      <c r="AC31" s="25"/>
      <c r="AD31" s="25"/>
      <c r="AE31" s="25"/>
      <c r="AF31" s="25"/>
    </row>
    <row r="32" spans="2:35" ht="11" customHeight="1">
      <c r="C32" s="203" t="s">
        <v>18</v>
      </c>
      <c r="D32" s="204"/>
      <c r="E32" s="187"/>
      <c r="F32" s="21">
        <f>SUM(F21,F24,F30)</f>
        <v>3456.2429999999999</v>
      </c>
      <c r="G32" s="21">
        <f t="shared" ref="G32:Q32" si="6">SUM(G21,G24,G30)</f>
        <v>3597.3969999999995</v>
      </c>
      <c r="H32" s="21">
        <f t="shared" si="6"/>
        <v>3602.4732434910907</v>
      </c>
      <c r="I32" s="21">
        <f t="shared" si="6"/>
        <v>3661.279259209005</v>
      </c>
      <c r="J32" s="21">
        <f t="shared" si="6"/>
        <v>3749.5353122390343</v>
      </c>
      <c r="K32" s="21">
        <f t="shared" si="6"/>
        <v>3921.0785764068237</v>
      </c>
      <c r="L32" s="21">
        <f t="shared" si="6"/>
        <v>4190.8041561220798</v>
      </c>
      <c r="M32" s="21">
        <f t="shared" si="6"/>
        <v>4413.0331330531499</v>
      </c>
      <c r="N32" s="21">
        <f t="shared" si="6"/>
        <v>4623.2774914411684</v>
      </c>
      <c r="O32" s="21">
        <f t="shared" si="6"/>
        <v>4929.0767136164422</v>
      </c>
      <c r="P32" s="21">
        <f t="shared" si="6"/>
        <v>5209.3025890998069</v>
      </c>
      <c r="Q32" s="21">
        <f t="shared" si="6"/>
        <v>5492.0836620567852</v>
      </c>
      <c r="V32" s="21"/>
      <c r="W32" s="21"/>
      <c r="X32" s="21"/>
      <c r="Y32" s="21"/>
      <c r="Z32" s="21"/>
      <c r="AA32" s="21"/>
      <c r="AB32" s="21"/>
      <c r="AC32" s="21"/>
      <c r="AD32" s="21"/>
      <c r="AE32" s="21"/>
      <c r="AF32" s="21"/>
      <c r="AH32" s="21"/>
      <c r="AI32" s="21"/>
    </row>
    <row r="33" spans="1:35" ht="11" customHeight="1">
      <c r="F33" s="21"/>
      <c r="G33" s="21"/>
      <c r="H33" s="21"/>
      <c r="I33" s="21"/>
      <c r="J33" s="21"/>
      <c r="K33" s="21"/>
      <c r="L33" s="21"/>
      <c r="M33" s="21"/>
      <c r="N33" s="21"/>
      <c r="O33" s="21"/>
      <c r="P33" s="21"/>
      <c r="Q33" s="21"/>
      <c r="V33" s="21"/>
      <c r="W33" s="21"/>
      <c r="X33" s="21"/>
      <c r="Y33" s="21"/>
      <c r="Z33" s="21"/>
      <c r="AA33" s="21"/>
      <c r="AB33" s="21"/>
      <c r="AC33" s="21"/>
      <c r="AD33" s="21"/>
      <c r="AE33" s="21"/>
      <c r="AF33" s="21"/>
    </row>
    <row r="34" spans="1:35" ht="11" customHeight="1">
      <c r="A34" s="205" t="s">
        <v>207</v>
      </c>
      <c r="B34" s="206"/>
      <c r="C34" s="206"/>
      <c r="D34" s="206"/>
      <c r="E34" s="189"/>
      <c r="F34" s="21">
        <f>F8 - F32</f>
        <v>-1293.5188909597787</v>
      </c>
      <c r="G34" s="21">
        <f t="shared" ref="G34:Q34" si="7">G8 - G32</f>
        <v>-1283.5618601840119</v>
      </c>
      <c r="H34" s="21">
        <f t="shared" si="7"/>
        <v>-990.93390237577478</v>
      </c>
      <c r="I34" s="21">
        <f t="shared" si="7"/>
        <v>-906.57610973115015</v>
      </c>
      <c r="J34" s="21">
        <f t="shared" si="7"/>
        <v>-779.70145857518764</v>
      </c>
      <c r="K34" s="21">
        <f t="shared" si="7"/>
        <v>-741.25974034571482</v>
      </c>
      <c r="L34" s="21">
        <f t="shared" si="7"/>
        <v>-845.70190200977777</v>
      </c>
      <c r="M34" s="21">
        <f t="shared" si="7"/>
        <v>-849.07115821254229</v>
      </c>
      <c r="N34" s="21">
        <f t="shared" si="7"/>
        <v>-888.44117167962941</v>
      </c>
      <c r="O34" s="21">
        <f t="shared" si="7"/>
        <v>-1001.9636067667707</v>
      </c>
      <c r="P34" s="21">
        <f t="shared" si="7"/>
        <v>-1096.1631936948061</v>
      </c>
      <c r="Q34" s="21">
        <f t="shared" si="7"/>
        <v>-1181.5410609176279</v>
      </c>
      <c r="V34" s="21"/>
      <c r="W34" s="21"/>
      <c r="X34" s="21"/>
      <c r="Y34" s="21"/>
      <c r="Z34" s="21"/>
      <c r="AA34" s="21"/>
      <c r="AB34" s="21"/>
      <c r="AC34" s="21"/>
      <c r="AD34" s="21"/>
      <c r="AE34" s="21"/>
      <c r="AF34" s="21"/>
      <c r="AH34" s="22"/>
      <c r="AI34" s="22"/>
    </row>
    <row r="35" spans="1:35" ht="11" customHeight="1">
      <c r="F35" s="21"/>
      <c r="G35" s="21"/>
      <c r="H35" s="21"/>
      <c r="I35" s="21"/>
      <c r="J35" s="21"/>
      <c r="K35" s="21"/>
      <c r="L35" s="21"/>
      <c r="M35" s="21"/>
      <c r="N35" s="21"/>
      <c r="O35" s="21"/>
      <c r="P35" s="21"/>
      <c r="Q35" s="21"/>
      <c r="V35" s="21"/>
      <c r="W35" s="21"/>
      <c r="X35" s="21"/>
      <c r="Y35" s="21"/>
      <c r="Z35" s="21"/>
      <c r="AA35" s="21"/>
      <c r="AB35" s="21"/>
      <c r="AC35" s="21"/>
      <c r="AD35" s="21"/>
      <c r="AE35" s="21"/>
      <c r="AF35" s="21"/>
      <c r="AH35" s="22"/>
      <c r="AI35" s="22"/>
    </row>
    <row r="36" spans="1:35" ht="11" customHeight="1">
      <c r="A36" s="186" t="s">
        <v>208</v>
      </c>
      <c r="F36" s="21"/>
      <c r="G36" s="21"/>
      <c r="H36" s="21"/>
      <c r="I36" s="21"/>
      <c r="J36" s="21"/>
      <c r="K36" s="21"/>
      <c r="L36" s="21"/>
      <c r="M36" s="21"/>
      <c r="N36" s="21"/>
      <c r="O36" s="21"/>
      <c r="P36" s="21"/>
      <c r="Q36" s="21"/>
      <c r="V36" s="21"/>
      <c r="W36" s="21"/>
      <c r="X36" s="21"/>
      <c r="Y36" s="21"/>
      <c r="Z36" s="21"/>
      <c r="AA36" s="21"/>
      <c r="AB36" s="21"/>
      <c r="AC36" s="21"/>
      <c r="AD36" s="21"/>
      <c r="AE36" s="21"/>
      <c r="AF36" s="21"/>
      <c r="AH36" s="22"/>
      <c r="AI36" s="22"/>
    </row>
    <row r="37" spans="1:35" ht="11" customHeight="1">
      <c r="B37" s="190" t="s">
        <v>23</v>
      </c>
      <c r="C37" s="190"/>
      <c r="D37" s="190"/>
      <c r="E37" s="190"/>
      <c r="F37" s="21">
        <v>0</v>
      </c>
      <c r="G37" s="21">
        <v>0</v>
      </c>
      <c r="H37" s="21">
        <v>0</v>
      </c>
      <c r="I37" s="21">
        <v>111.4434</v>
      </c>
      <c r="J37" s="21">
        <v>111.4434</v>
      </c>
      <c r="K37" s="21">
        <v>111.4434</v>
      </c>
      <c r="L37" s="21">
        <v>111.4434</v>
      </c>
      <c r="M37" s="21">
        <v>111.4434</v>
      </c>
      <c r="N37" s="21">
        <v>111.4434</v>
      </c>
      <c r="O37" s="21">
        <v>111.4434</v>
      </c>
      <c r="P37" s="21">
        <v>111.4434</v>
      </c>
      <c r="Q37" s="21">
        <v>111.4434</v>
      </c>
      <c r="V37" s="28"/>
      <c r="W37" s="28"/>
      <c r="X37" s="28"/>
      <c r="Y37" s="28"/>
      <c r="Z37" s="28"/>
      <c r="AA37" s="28"/>
      <c r="AB37" s="28"/>
      <c r="AC37" s="28"/>
      <c r="AD37" s="28"/>
      <c r="AE37" s="28"/>
      <c r="AF37" s="28"/>
      <c r="AH37" s="28"/>
      <c r="AI37" s="28"/>
    </row>
    <row r="38" spans="1:35" ht="11" customHeight="1">
      <c r="B38" s="190" t="s">
        <v>24</v>
      </c>
      <c r="C38" s="190"/>
      <c r="D38" s="190"/>
      <c r="E38" s="190"/>
      <c r="F38" s="21">
        <v>0</v>
      </c>
      <c r="G38" s="21">
        <v>0</v>
      </c>
      <c r="H38" s="21">
        <v>0</v>
      </c>
      <c r="I38" s="21">
        <v>1.1032896599999999</v>
      </c>
      <c r="J38" s="21">
        <v>3.1315595399999996</v>
      </c>
      <c r="K38" s="21">
        <v>6.1739643600000003</v>
      </c>
      <c r="L38" s="21">
        <v>12.49280514</v>
      </c>
      <c r="M38" s="21">
        <v>20.070956340000002</v>
      </c>
      <c r="N38" s="21">
        <v>27.281344319999999</v>
      </c>
      <c r="O38" s="21">
        <v>34.614320040000003</v>
      </c>
      <c r="P38" s="21">
        <v>42.170182560000001</v>
      </c>
      <c r="Q38" s="21">
        <v>49.971220559999999</v>
      </c>
      <c r="V38" s="28"/>
      <c r="W38" s="28"/>
      <c r="X38" s="28"/>
      <c r="Y38" s="28"/>
      <c r="Z38" s="28"/>
      <c r="AA38" s="28"/>
      <c r="AB38" s="28"/>
      <c r="AC38" s="28"/>
      <c r="AD38" s="28"/>
      <c r="AE38" s="28"/>
      <c r="AF38" s="28"/>
      <c r="AH38" s="28"/>
      <c r="AI38" s="28"/>
    </row>
    <row r="39" spans="1:35" ht="11" customHeight="1">
      <c r="B39" s="190"/>
      <c r="C39" s="190"/>
      <c r="D39" s="190"/>
      <c r="E39" s="190"/>
      <c r="F39" s="24" t="s">
        <v>25</v>
      </c>
      <c r="G39" s="24" t="s">
        <v>25</v>
      </c>
      <c r="H39" s="24" t="s">
        <v>25</v>
      </c>
      <c r="I39" s="24" t="s">
        <v>26</v>
      </c>
      <c r="J39" s="24" t="s">
        <v>26</v>
      </c>
      <c r="K39" s="24" t="s">
        <v>26</v>
      </c>
      <c r="L39" s="24" t="s">
        <v>26</v>
      </c>
      <c r="M39" s="24" t="s">
        <v>26</v>
      </c>
      <c r="N39" s="24" t="s">
        <v>26</v>
      </c>
      <c r="O39" s="24" t="s">
        <v>26</v>
      </c>
      <c r="P39" s="24" t="s">
        <v>26</v>
      </c>
      <c r="Q39" s="24" t="s">
        <v>26</v>
      </c>
      <c r="V39" s="28"/>
      <c r="W39" s="28"/>
      <c r="X39" s="28"/>
      <c r="Y39" s="28"/>
      <c r="Z39" s="28"/>
      <c r="AA39" s="28"/>
      <c r="AB39" s="28"/>
      <c r="AC39" s="28"/>
      <c r="AD39" s="28"/>
      <c r="AE39" s="28"/>
      <c r="AF39" s="28"/>
      <c r="AH39" s="28"/>
      <c r="AI39" s="28"/>
    </row>
    <row r="40" spans="1:35" ht="11" customHeight="1">
      <c r="C40" s="186" t="s">
        <v>28</v>
      </c>
      <c r="F40" s="21">
        <f>SUM(F37:F38)</f>
        <v>0</v>
      </c>
      <c r="G40" s="21">
        <f t="shared" ref="G40:Q40" si="8">SUM(G37:G38)</f>
        <v>0</v>
      </c>
      <c r="H40" s="21">
        <f t="shared" si="8"/>
        <v>0</v>
      </c>
      <c r="I40" s="21">
        <f t="shared" si="8"/>
        <v>112.54668966</v>
      </c>
      <c r="J40" s="21">
        <f t="shared" si="8"/>
        <v>114.57495953999999</v>
      </c>
      <c r="K40" s="21">
        <f t="shared" si="8"/>
        <v>117.61736436</v>
      </c>
      <c r="L40" s="21">
        <f t="shared" si="8"/>
        <v>123.93620514</v>
      </c>
      <c r="M40" s="21">
        <f t="shared" si="8"/>
        <v>131.51435634000001</v>
      </c>
      <c r="N40" s="21">
        <f t="shared" si="8"/>
        <v>138.72474431999999</v>
      </c>
      <c r="O40" s="21">
        <f t="shared" si="8"/>
        <v>146.05772003999999</v>
      </c>
      <c r="P40" s="21">
        <f t="shared" si="8"/>
        <v>153.61358256</v>
      </c>
      <c r="Q40" s="21">
        <f t="shared" si="8"/>
        <v>161.41462056</v>
      </c>
      <c r="V40" s="21"/>
      <c r="W40" s="21"/>
      <c r="X40" s="21"/>
      <c r="Y40" s="21"/>
      <c r="Z40" s="21"/>
      <c r="AA40" s="21"/>
      <c r="AB40" s="21"/>
      <c r="AC40" s="21"/>
      <c r="AD40" s="21"/>
      <c r="AE40" s="21"/>
      <c r="AF40" s="21"/>
      <c r="AH40" s="22"/>
      <c r="AI40" s="22"/>
    </row>
    <row r="41" spans="1:35" ht="11" customHeight="1">
      <c r="F41" s="21"/>
      <c r="G41" s="21"/>
      <c r="H41" s="21"/>
      <c r="I41" s="21"/>
      <c r="J41" s="21"/>
      <c r="K41" s="21"/>
      <c r="L41" s="21"/>
      <c r="M41" s="21"/>
      <c r="N41" s="21"/>
      <c r="O41" s="21"/>
      <c r="P41" s="21"/>
      <c r="Q41" s="21"/>
      <c r="V41" s="21"/>
      <c r="W41" s="21"/>
      <c r="X41" s="21"/>
      <c r="Y41" s="21"/>
      <c r="Z41" s="21"/>
      <c r="AA41" s="21"/>
      <c r="AB41" s="21"/>
      <c r="AC41" s="21"/>
      <c r="AD41" s="21"/>
      <c r="AE41" s="21"/>
      <c r="AF41" s="21"/>
      <c r="AH41" s="22"/>
      <c r="AI41" s="22"/>
    </row>
    <row r="42" spans="1:35" ht="11" customHeight="1">
      <c r="A42" s="186" t="s">
        <v>210</v>
      </c>
      <c r="F42" s="21">
        <f t="shared" ref="F42:Q42" si="9">SUM(F34,F40)</f>
        <v>-1293.5188909597787</v>
      </c>
      <c r="G42" s="21">
        <f t="shared" si="9"/>
        <v>-1283.5618601840119</v>
      </c>
      <c r="H42" s="21">
        <f t="shared" si="9"/>
        <v>-990.93390237577478</v>
      </c>
      <c r="I42" s="21">
        <f t="shared" si="9"/>
        <v>-794.02942007115018</v>
      </c>
      <c r="J42" s="21">
        <f t="shared" si="9"/>
        <v>-665.12649903518763</v>
      </c>
      <c r="K42" s="21">
        <f t="shared" si="9"/>
        <v>-623.64237598571481</v>
      </c>
      <c r="L42" s="21">
        <f t="shared" si="9"/>
        <v>-721.7656968697778</v>
      </c>
      <c r="M42" s="21">
        <f t="shared" si="9"/>
        <v>-717.55680187254234</v>
      </c>
      <c r="N42" s="21">
        <f t="shared" si="9"/>
        <v>-749.71642735962939</v>
      </c>
      <c r="O42" s="21">
        <f t="shared" si="9"/>
        <v>-855.90588672677063</v>
      </c>
      <c r="P42" s="21">
        <f t="shared" si="9"/>
        <v>-942.54961113480613</v>
      </c>
      <c r="Q42" s="21">
        <f t="shared" si="9"/>
        <v>-1020.1264403576279</v>
      </c>
      <c r="V42" s="21"/>
      <c r="W42" s="21"/>
      <c r="X42" s="21"/>
      <c r="Y42" s="21"/>
      <c r="Z42" s="21"/>
      <c r="AA42" s="21"/>
      <c r="AB42" s="21"/>
      <c r="AC42" s="21"/>
      <c r="AD42" s="21"/>
      <c r="AE42" s="21"/>
      <c r="AF42" s="21"/>
      <c r="AH42" s="22"/>
      <c r="AI42" s="22"/>
    </row>
    <row r="43" spans="1:35" ht="11" customHeight="1">
      <c r="A43" s="186" t="s">
        <v>205</v>
      </c>
      <c r="F43" s="21">
        <f t="shared" ref="F43:Q43" si="10">F42 + F44</f>
        <v>-1097.3248909597787</v>
      </c>
      <c r="G43" s="21">
        <f t="shared" si="10"/>
        <v>-1062.259860184012</v>
      </c>
      <c r="H43" s="21">
        <f t="shared" si="10"/>
        <v>-753.17190237577483</v>
      </c>
      <c r="I43" s="21">
        <f t="shared" si="10"/>
        <v>-531.99270973115017</v>
      </c>
      <c r="J43" s="21">
        <f t="shared" si="10"/>
        <v>-377.49605857518765</v>
      </c>
      <c r="K43" s="21">
        <f t="shared" si="10"/>
        <v>-293.43834034571483</v>
      </c>
      <c r="L43" s="21">
        <f t="shared" si="10"/>
        <v>-327.69550200977778</v>
      </c>
      <c r="M43" s="21">
        <f t="shared" si="10"/>
        <v>-253.85175821254234</v>
      </c>
      <c r="N43" s="21">
        <f t="shared" si="10"/>
        <v>-232.16777167962937</v>
      </c>
      <c r="O43" s="21">
        <f t="shared" si="10"/>
        <v>-299.41320676677071</v>
      </c>
      <c r="P43" s="21">
        <f t="shared" si="10"/>
        <v>-353.02879369480615</v>
      </c>
      <c r="Q43" s="21">
        <f t="shared" si="10"/>
        <v>-406.96866091762786</v>
      </c>
      <c r="V43" s="21"/>
      <c r="W43" s="21"/>
      <c r="X43" s="21"/>
      <c r="Y43" s="21"/>
      <c r="Z43" s="21"/>
      <c r="AA43" s="21"/>
      <c r="AB43" s="21"/>
      <c r="AC43" s="21"/>
      <c r="AD43" s="21"/>
      <c r="AE43" s="21"/>
      <c r="AF43" s="21"/>
      <c r="AH43" s="22"/>
      <c r="AI43" s="22"/>
    </row>
    <row r="44" spans="1:35" ht="11" customHeight="1">
      <c r="A44" s="186" t="s">
        <v>206</v>
      </c>
      <c r="F44" s="21">
        <f t="shared" ref="F44:Q44" si="11">F25 - F38</f>
        <v>196.19399999999999</v>
      </c>
      <c r="G44" s="21">
        <f t="shared" si="11"/>
        <v>221.30199999999999</v>
      </c>
      <c r="H44" s="21">
        <f t="shared" si="11"/>
        <v>237.762</v>
      </c>
      <c r="I44" s="21">
        <f t="shared" si="11"/>
        <v>262.03671034000001</v>
      </c>
      <c r="J44" s="21">
        <f t="shared" si="11"/>
        <v>287.63044045999999</v>
      </c>
      <c r="K44" s="21">
        <f t="shared" si="11"/>
        <v>330.20403563999997</v>
      </c>
      <c r="L44" s="21">
        <f t="shared" si="11"/>
        <v>394.07019486000002</v>
      </c>
      <c r="M44" s="21">
        <f t="shared" si="11"/>
        <v>463.70504366</v>
      </c>
      <c r="N44" s="21">
        <f t="shared" si="11"/>
        <v>517.54865568000002</v>
      </c>
      <c r="O44" s="21">
        <f t="shared" si="11"/>
        <v>556.49267995999992</v>
      </c>
      <c r="P44" s="21">
        <f t="shared" si="11"/>
        <v>589.52081743999997</v>
      </c>
      <c r="Q44" s="21">
        <f t="shared" si="11"/>
        <v>613.15777944000001</v>
      </c>
      <c r="V44" s="21"/>
      <c r="W44" s="21"/>
      <c r="X44" s="21"/>
      <c r="Y44" s="21"/>
      <c r="Z44" s="21"/>
      <c r="AA44" s="21"/>
      <c r="AB44" s="21"/>
      <c r="AC44" s="21"/>
      <c r="AD44" s="21"/>
      <c r="AE44" s="21"/>
      <c r="AF44" s="21"/>
      <c r="AH44" s="22"/>
      <c r="AI44" s="22"/>
    </row>
    <row r="45" spans="1:35" ht="11" customHeight="1">
      <c r="F45" s="21"/>
      <c r="G45" s="21"/>
      <c r="H45" s="21"/>
      <c r="I45" s="21"/>
      <c r="J45" s="21"/>
      <c r="K45" s="21"/>
      <c r="L45" s="21"/>
      <c r="M45" s="21"/>
      <c r="N45" s="21"/>
      <c r="O45" s="21"/>
      <c r="P45" s="21"/>
      <c r="Q45" s="21"/>
      <c r="V45" s="21"/>
      <c r="W45" s="21"/>
      <c r="X45" s="21"/>
      <c r="Y45" s="21"/>
      <c r="Z45" s="21"/>
      <c r="AA45" s="21"/>
      <c r="AB45" s="21"/>
      <c r="AC45" s="21"/>
      <c r="AD45" s="21"/>
      <c r="AE45" s="21"/>
      <c r="AF45" s="21"/>
      <c r="AH45" s="22"/>
      <c r="AI45" s="22"/>
    </row>
    <row r="46" spans="1:35" s="21" customFormat="1" ht="11" customHeight="1">
      <c r="A46" s="21" t="s">
        <v>211</v>
      </c>
      <c r="E46" s="21" t="s">
        <v>120</v>
      </c>
      <c r="G46" s="21">
        <v>-138.38999999999999</v>
      </c>
      <c r="H46" s="21">
        <v>15.598903999999997</v>
      </c>
      <c r="I46" s="21">
        <v>109.97229473599999</v>
      </c>
      <c r="J46" s="21">
        <v>109.60915475702402</v>
      </c>
      <c r="K46" s="21">
        <v>109.99746601876284</v>
      </c>
      <c r="L46" s="21">
        <v>98.613209863400755</v>
      </c>
      <c r="M46" s="21">
        <v>98.763366998756368</v>
      </c>
      <c r="N46" s="21">
        <v>93.540917476714085</v>
      </c>
      <c r="O46" s="21">
        <v>88.17084067092236</v>
      </c>
      <c r="P46" s="21">
        <v>83.895115253733735</v>
      </c>
      <c r="Q46" s="21">
        <v>81.741363252646948</v>
      </c>
    </row>
    <row r="47" spans="1:35" ht="11" customHeight="1">
      <c r="F47" s="21"/>
      <c r="G47" s="21"/>
      <c r="H47" s="21"/>
      <c r="I47" s="21"/>
      <c r="J47" s="21"/>
      <c r="K47" s="21"/>
      <c r="L47" s="21"/>
      <c r="M47" s="21"/>
      <c r="N47" s="21"/>
      <c r="O47" s="21"/>
      <c r="P47" s="21"/>
      <c r="Q47" s="21"/>
      <c r="V47" s="21"/>
      <c r="W47" s="21"/>
      <c r="X47" s="21"/>
      <c r="Y47" s="21"/>
      <c r="Z47" s="21"/>
      <c r="AA47" s="21"/>
      <c r="AB47" s="21"/>
      <c r="AC47" s="21"/>
      <c r="AD47" s="21"/>
      <c r="AE47" s="21"/>
      <c r="AF47" s="21"/>
      <c r="AH47" s="22"/>
      <c r="AI47" s="22"/>
    </row>
    <row r="48" spans="1:35" ht="11" customHeight="1">
      <c r="A48" s="186" t="s">
        <v>209</v>
      </c>
      <c r="F48" s="21">
        <f>'CBO baseline'!F41</f>
        <v>9018.9410000000007</v>
      </c>
      <c r="G48" s="21">
        <f t="shared" ref="G48:Q48" si="12">F48 - G42 + G46</f>
        <v>10164.112860184014</v>
      </c>
      <c r="H48" s="21">
        <f t="shared" si="12"/>
        <v>11170.645666559789</v>
      </c>
      <c r="I48" s="21">
        <f t="shared" si="12"/>
        <v>12074.64738136694</v>
      </c>
      <c r="J48" s="21">
        <f t="shared" si="12"/>
        <v>12849.383035159151</v>
      </c>
      <c r="K48" s="21">
        <f t="shared" si="12"/>
        <v>13583.02287716363</v>
      </c>
      <c r="L48" s="21">
        <f t="shared" si="12"/>
        <v>14403.401783896808</v>
      </c>
      <c r="M48" s="21">
        <f t="shared" si="12"/>
        <v>15219.721952768108</v>
      </c>
      <c r="N48" s="21">
        <f t="shared" si="12"/>
        <v>16062.979297604452</v>
      </c>
      <c r="O48" s="21">
        <f t="shared" si="12"/>
        <v>17007.056025002144</v>
      </c>
      <c r="P48" s="21">
        <f t="shared" si="12"/>
        <v>18033.500751390686</v>
      </c>
      <c r="Q48" s="21">
        <f t="shared" si="12"/>
        <v>19135.368555000961</v>
      </c>
      <c r="V48" s="21"/>
      <c r="W48" s="21"/>
      <c r="X48" s="21"/>
      <c r="Y48" s="21"/>
      <c r="Z48" s="21"/>
      <c r="AA48" s="21"/>
      <c r="AB48" s="21"/>
      <c r="AC48" s="21"/>
      <c r="AD48" s="21"/>
      <c r="AE48" s="21"/>
      <c r="AF48" s="21"/>
    </row>
    <row r="49" spans="1:81" ht="11" customHeight="1">
      <c r="A49" s="3"/>
      <c r="B49" s="3"/>
      <c r="C49" s="3"/>
      <c r="D49" s="3"/>
      <c r="E49" s="3"/>
      <c r="F49" s="30"/>
      <c r="G49" s="30"/>
      <c r="H49" s="30"/>
      <c r="I49" s="30"/>
      <c r="J49" s="30"/>
      <c r="K49" s="30"/>
      <c r="L49" s="30"/>
      <c r="M49" s="30"/>
      <c r="N49" s="30"/>
      <c r="O49" s="30"/>
      <c r="P49" s="30"/>
      <c r="Q49" s="30"/>
      <c r="R49" s="31"/>
      <c r="V49" s="32"/>
      <c r="W49" s="32"/>
      <c r="X49" s="32"/>
      <c r="Y49" s="32"/>
      <c r="Z49" s="32"/>
      <c r="AA49" s="32"/>
      <c r="AB49" s="32"/>
      <c r="AC49" s="32"/>
      <c r="AD49" s="32"/>
      <c r="AE49" s="32"/>
      <c r="AF49" s="32"/>
      <c r="AH49" s="32"/>
      <c r="AI49" s="32"/>
    </row>
    <row r="50" spans="1:81" ht="11" customHeight="1">
      <c r="A50" s="2" t="s">
        <v>212</v>
      </c>
      <c r="B50" s="3"/>
      <c r="C50" s="3"/>
      <c r="D50" s="3"/>
      <c r="E50" s="3"/>
      <c r="F50" s="30"/>
      <c r="G50" s="30"/>
      <c r="H50" s="30"/>
      <c r="I50" s="30"/>
      <c r="J50" s="30"/>
      <c r="K50" s="30"/>
      <c r="L50" s="30"/>
      <c r="M50" s="30"/>
      <c r="N50" s="30"/>
      <c r="O50" s="30"/>
      <c r="P50" s="30"/>
      <c r="Q50" s="30"/>
      <c r="R50" s="31"/>
      <c r="V50" s="32"/>
      <c r="W50" s="32"/>
      <c r="X50" s="32"/>
      <c r="Y50" s="32"/>
      <c r="Z50" s="32"/>
      <c r="AA50" s="32"/>
      <c r="AB50" s="32"/>
      <c r="AC50" s="32"/>
      <c r="AD50" s="32"/>
      <c r="AE50" s="32"/>
      <c r="AF50" s="32"/>
      <c r="AH50" s="32"/>
      <c r="AI50" s="32"/>
    </row>
    <row r="51" spans="1:81" ht="11" customHeight="1">
      <c r="A51" s="2"/>
      <c r="B51" s="3"/>
      <c r="C51" s="3"/>
      <c r="D51" s="3"/>
      <c r="E51" s="3"/>
      <c r="F51" s="30"/>
      <c r="G51" s="30"/>
      <c r="H51" s="30"/>
      <c r="I51" s="30"/>
      <c r="J51" s="30"/>
      <c r="K51" s="30"/>
      <c r="L51" s="30"/>
      <c r="M51" s="30"/>
      <c r="N51" s="30"/>
      <c r="O51" s="30"/>
      <c r="P51" s="30"/>
      <c r="Q51" s="30"/>
      <c r="R51" s="31"/>
      <c r="V51" s="32"/>
      <c r="W51" s="32"/>
      <c r="X51" s="32"/>
      <c r="Y51" s="32"/>
      <c r="Z51" s="32"/>
      <c r="AA51" s="32"/>
      <c r="AB51" s="32"/>
      <c r="AC51" s="32"/>
      <c r="AD51" s="32"/>
      <c r="AE51" s="32"/>
      <c r="AF51" s="32"/>
      <c r="AH51" s="32"/>
      <c r="AI51" s="32"/>
    </row>
    <row r="52" spans="1:81" ht="11" customHeight="1">
      <c r="A52" s="203" t="s">
        <v>213</v>
      </c>
      <c r="B52" s="204"/>
      <c r="C52" s="204"/>
      <c r="D52" s="204"/>
      <c r="E52" s="187"/>
      <c r="F52" s="21">
        <f>'CBO baseline'!F89</f>
        <v>14511.874999999998</v>
      </c>
      <c r="G52" s="21">
        <f>'CBO baseline'!G89</f>
        <v>15095.075101749999</v>
      </c>
      <c r="H52" s="21">
        <f>'CBO baseline'!H89</f>
        <v>15663.454786999999</v>
      </c>
      <c r="I52" s="21">
        <f>'CBO baseline'!I89</f>
        <v>16181.564454249999</v>
      </c>
      <c r="J52" s="21">
        <f>'CBO baseline'!J89</f>
        <v>16974.233797749999</v>
      </c>
      <c r="K52" s="21">
        <f>'CBO baseline'!K89</f>
        <v>18132.44513625</v>
      </c>
      <c r="L52" s="21">
        <f>'CBO baseline'!L89</f>
        <v>19109.848470500001</v>
      </c>
      <c r="M52" s="21">
        <f>'CBO baseline'!M89</f>
        <v>20027.825101750001</v>
      </c>
      <c r="N52" s="21">
        <f>'CBO baseline'!N89</f>
        <v>20947.592409500001</v>
      </c>
      <c r="O52" s="21">
        <f>'CBO baseline'!O89</f>
        <v>21901.006790249998</v>
      </c>
      <c r="P52" s="21">
        <f>'CBO baseline'!P89</f>
        <v>22856.220519750001</v>
      </c>
      <c r="Q52" s="21">
        <f>'CBO baseline'!Q89</f>
        <v>23829.882541250001</v>
      </c>
      <c r="V52" s="28"/>
      <c r="W52" s="28"/>
      <c r="X52" s="28"/>
      <c r="Y52" s="28"/>
      <c r="Z52" s="28"/>
      <c r="AA52" s="28"/>
      <c r="AB52" s="28"/>
      <c r="AC52" s="28"/>
      <c r="AD52" s="28"/>
      <c r="AE52" s="28"/>
      <c r="AF52" s="28"/>
      <c r="AH52" s="28"/>
      <c r="AI52" s="28"/>
    </row>
    <row r="53" spans="1:81" ht="11" customHeight="1">
      <c r="B53" s="187"/>
      <c r="C53" s="187"/>
      <c r="D53" s="187"/>
      <c r="E53" s="187"/>
      <c r="F53" s="21"/>
      <c r="G53" s="21"/>
      <c r="H53" s="21"/>
      <c r="I53" s="21"/>
      <c r="J53" s="21"/>
      <c r="K53" s="21"/>
      <c r="L53" s="21"/>
      <c r="M53" s="21"/>
      <c r="N53" s="21"/>
      <c r="O53" s="21"/>
      <c r="P53" s="21"/>
      <c r="Q53" s="21"/>
      <c r="V53" s="28"/>
      <c r="W53" s="28"/>
      <c r="X53" s="28"/>
      <c r="Y53" s="28"/>
      <c r="Z53" s="28"/>
      <c r="AA53" s="28"/>
      <c r="AB53" s="28"/>
      <c r="AC53" s="28"/>
      <c r="AD53" s="28"/>
      <c r="AE53" s="28"/>
      <c r="AF53" s="28"/>
      <c r="AH53" s="28"/>
      <c r="AI53" s="28"/>
    </row>
    <row r="54" spans="1:81" ht="11" customHeight="1">
      <c r="A54" s="203" t="s">
        <v>4</v>
      </c>
      <c r="B54" s="204"/>
      <c r="C54" s="204"/>
      <c r="D54" s="204"/>
      <c r="E54" s="187"/>
      <c r="V54" s="35"/>
      <c r="W54" s="35"/>
      <c r="X54" s="35"/>
      <c r="Y54" s="35"/>
      <c r="Z54" s="35"/>
      <c r="AA54" s="35"/>
      <c r="AB54" s="35"/>
      <c r="AC54" s="35"/>
      <c r="AD54" s="35"/>
      <c r="AE54" s="35"/>
      <c r="AF54" s="35"/>
      <c r="AH54" s="35"/>
      <c r="AI54" s="35"/>
    </row>
    <row r="55" spans="1:81" ht="11" customHeight="1">
      <c r="C55" s="203" t="s">
        <v>11</v>
      </c>
      <c r="D55" s="204"/>
      <c r="E55" s="187"/>
      <c r="F55" s="36">
        <f>100 * F8/F$52</f>
        <v>14.903133530575627</v>
      </c>
      <c r="G55" s="36">
        <f t="shared" ref="G55:Q55" si="13">100 * G8/G$52</f>
        <v>15.328410916933699</v>
      </c>
      <c r="H55" s="36">
        <f t="shared" si="13"/>
        <v>16.672818204083448</v>
      </c>
      <c r="I55" s="36">
        <f t="shared" si="13"/>
        <v>17.02371335766825</v>
      </c>
      <c r="J55" s="36">
        <f t="shared" si="13"/>
        <v>17.496129068621109</v>
      </c>
      <c r="K55" s="36">
        <f t="shared" si="13"/>
        <v>17.53662460946363</v>
      </c>
      <c r="L55" s="36">
        <f t="shared" si="13"/>
        <v>17.504598528220455</v>
      </c>
      <c r="M55" s="36">
        <f t="shared" si="13"/>
        <v>17.795052416995564</v>
      </c>
      <c r="N55" s="36">
        <f t="shared" si="13"/>
        <v>17.829429973383206</v>
      </c>
      <c r="O55" s="36">
        <f t="shared" si="13"/>
        <v>17.931198983043846</v>
      </c>
      <c r="P55" s="36">
        <f t="shared" si="13"/>
        <v>17.995711022523817</v>
      </c>
      <c r="Q55" s="36">
        <f t="shared" si="13"/>
        <v>18.088811783597851</v>
      </c>
      <c r="R55" s="201">
        <f>$Q55</f>
        <v>18.088811783597851</v>
      </c>
      <c r="S55" s="201">
        <f t="shared" ref="S55:AE55" si="14">$Q55</f>
        <v>18.088811783597851</v>
      </c>
      <c r="T55" s="201">
        <f t="shared" si="14"/>
        <v>18.088811783597851</v>
      </c>
      <c r="U55" s="201">
        <f t="shared" si="14"/>
        <v>18.088811783597851</v>
      </c>
      <c r="V55" s="201">
        <f t="shared" si="14"/>
        <v>18.088811783597851</v>
      </c>
      <c r="W55" s="201">
        <f t="shared" si="14"/>
        <v>18.088811783597851</v>
      </c>
      <c r="X55" s="201">
        <f t="shared" si="14"/>
        <v>18.088811783597851</v>
      </c>
      <c r="Y55" s="201">
        <f t="shared" si="14"/>
        <v>18.088811783597851</v>
      </c>
      <c r="Z55" s="201">
        <f t="shared" si="14"/>
        <v>18.088811783597851</v>
      </c>
      <c r="AA55" s="201">
        <f t="shared" si="14"/>
        <v>18.088811783597851</v>
      </c>
      <c r="AB55" s="201">
        <f t="shared" si="14"/>
        <v>18.088811783597851</v>
      </c>
      <c r="AC55" s="201">
        <f t="shared" si="14"/>
        <v>18.088811783597851</v>
      </c>
      <c r="AD55" s="201">
        <f t="shared" si="14"/>
        <v>18.088811783597851</v>
      </c>
      <c r="AE55" s="201">
        <f t="shared" si="14"/>
        <v>18.088811783597851</v>
      </c>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c r="BR55" s="28"/>
      <c r="BS55" s="28"/>
      <c r="BT55" s="28"/>
      <c r="BU55" s="28"/>
      <c r="BV55" s="28"/>
      <c r="BW55" s="28"/>
      <c r="BX55" s="28"/>
      <c r="BY55" s="28"/>
      <c r="BZ55" s="28"/>
      <c r="CA55" s="28"/>
      <c r="CB55" s="28"/>
    </row>
    <row r="56" spans="1:81" ht="11" customHeight="1">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H56" s="35"/>
      <c r="AI56" s="35"/>
    </row>
    <row r="57" spans="1:81" s="5" customFormat="1" ht="11" customHeight="1">
      <c r="A57" s="203" t="s">
        <v>14</v>
      </c>
      <c r="B57" s="204"/>
      <c r="C57" s="204"/>
      <c r="D57" s="204"/>
      <c r="E57" s="187"/>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38"/>
      <c r="AH57" s="38"/>
      <c r="AI57" s="38"/>
    </row>
    <row r="58" spans="1:81" s="5" customFormat="1" ht="11" customHeight="1">
      <c r="A58" s="186"/>
      <c r="B58" s="187"/>
      <c r="C58" s="187" t="s">
        <v>59</v>
      </c>
      <c r="D58" s="187"/>
      <c r="E58" s="187"/>
      <c r="F58" s="36">
        <f>100 * F11/F$52</f>
        <v>4.828817778543435</v>
      </c>
      <c r="G58" s="36">
        <f t="shared" ref="G58:Q58" si="15">100 * G11/G$52</f>
        <v>4.8068061610099644</v>
      </c>
      <c r="H58" s="36">
        <f t="shared" si="15"/>
        <v>4.9074486468845206</v>
      </c>
      <c r="I58" s="36">
        <f t="shared" si="15"/>
        <v>5.0169500130550091</v>
      </c>
      <c r="J58" s="36">
        <f t="shared" si="15"/>
        <v>5.0269603339215623</v>
      </c>
      <c r="K58" s="36">
        <f t="shared" si="15"/>
        <v>4.9455326805718238</v>
      </c>
      <c r="L58" s="36">
        <f t="shared" si="15"/>
        <v>4.9475483882539768</v>
      </c>
      <c r="M58" s="36">
        <f t="shared" si="15"/>
        <v>4.9999787541209368</v>
      </c>
      <c r="N58" s="36">
        <f t="shared" si="15"/>
        <v>5.0762731067736162</v>
      </c>
      <c r="O58" s="36">
        <f t="shared" si="15"/>
        <v>5.1642237767056081</v>
      </c>
      <c r="P58" s="36">
        <f t="shared" si="15"/>
        <v>5.2619285807151241</v>
      </c>
      <c r="Q58" s="36">
        <f t="shared" si="15"/>
        <v>5.3549613506951967</v>
      </c>
      <c r="AF58" s="28"/>
      <c r="AG58" s="186"/>
      <c r="AH58" s="28"/>
      <c r="AI58" s="28"/>
      <c r="AJ58" s="186"/>
      <c r="AK58" s="186"/>
      <c r="AL58" s="186"/>
      <c r="AM58" s="186"/>
      <c r="AN58" s="186"/>
      <c r="AO58" s="186"/>
      <c r="AP58" s="186"/>
      <c r="AQ58" s="186"/>
      <c r="AR58" s="186"/>
      <c r="AS58" s="186"/>
      <c r="AT58" s="186"/>
      <c r="AU58" s="186"/>
      <c r="AV58" s="186"/>
      <c r="AW58" s="186"/>
      <c r="AX58" s="186"/>
      <c r="AY58" s="186"/>
      <c r="AZ58" s="186"/>
      <c r="BA58" s="186"/>
      <c r="BB58" s="186"/>
      <c r="BC58" s="186"/>
      <c r="BD58" s="186"/>
      <c r="BE58" s="186"/>
      <c r="BF58" s="186"/>
      <c r="BG58" s="186"/>
      <c r="BH58" s="186"/>
      <c r="BI58" s="186"/>
      <c r="BJ58" s="186"/>
      <c r="BK58" s="186"/>
      <c r="BL58" s="186"/>
      <c r="BM58" s="186"/>
      <c r="BN58" s="186"/>
      <c r="BO58" s="186"/>
      <c r="BP58" s="186"/>
      <c r="BQ58" s="186"/>
      <c r="BR58" s="186"/>
      <c r="BS58" s="186"/>
      <c r="BT58" s="186"/>
      <c r="BU58" s="186"/>
      <c r="BV58" s="186"/>
      <c r="BW58" s="186"/>
      <c r="BX58" s="186"/>
      <c r="BY58" s="186"/>
      <c r="BZ58" s="186"/>
      <c r="CA58" s="186"/>
      <c r="CB58" s="186"/>
      <c r="CC58" s="186"/>
    </row>
    <row r="59" spans="1:81" s="5" customFormat="1" ht="11" customHeight="1">
      <c r="A59" s="186"/>
      <c r="B59" s="187"/>
      <c r="C59" s="186"/>
      <c r="D59" s="187" t="s">
        <v>170</v>
      </c>
      <c r="E59" s="187"/>
      <c r="F59" s="36">
        <f t="shared" ref="F59:Q59" si="16">100 * F14/F$52</f>
        <v>3.586621301520307</v>
      </c>
      <c r="G59" s="36">
        <f t="shared" si="16"/>
        <v>3.6795709610984808</v>
      </c>
      <c r="H59" s="36">
        <f t="shared" si="16"/>
        <v>3.6220936422715138</v>
      </c>
      <c r="I59" s="36">
        <f t="shared" si="16"/>
        <v>3.8124558459362725</v>
      </c>
      <c r="J59" s="36">
        <f t="shared" si="16"/>
        <v>3.8558500359925327</v>
      </c>
      <c r="K59" s="36">
        <f t="shared" si="16"/>
        <v>3.795036989381531</v>
      </c>
      <c r="L59" s="36">
        <f t="shared" si="16"/>
        <v>3.9059912021399201</v>
      </c>
      <c r="M59" s="36">
        <f t="shared" si="16"/>
        <v>3.8833772316697579</v>
      </c>
      <c r="N59" s="36">
        <f t="shared" si="16"/>
        <v>3.869957865097442</v>
      </c>
      <c r="O59" s="36">
        <f t="shared" si="16"/>
        <v>4.027289742646265</v>
      </c>
      <c r="P59" s="36">
        <f t="shared" si="16"/>
        <v>4.1286397249474982</v>
      </c>
      <c r="Q59" s="36">
        <f t="shared" si="16"/>
        <v>4.2435207066150982</v>
      </c>
      <c r="R59" s="28"/>
      <c r="S59" s="28"/>
      <c r="T59" s="28"/>
      <c r="U59" s="28"/>
      <c r="V59" s="28"/>
      <c r="W59" s="28"/>
      <c r="X59" s="28"/>
      <c r="Y59" s="28"/>
      <c r="Z59" s="28"/>
      <c r="AA59" s="28"/>
      <c r="AB59" s="28"/>
      <c r="AC59" s="28"/>
      <c r="AD59" s="28"/>
      <c r="AE59" s="28"/>
      <c r="AF59" s="38"/>
      <c r="AH59" s="38"/>
      <c r="AI59" s="38"/>
    </row>
    <row r="60" spans="1:81" s="5" customFormat="1" ht="11" customHeight="1">
      <c r="A60" s="186"/>
      <c r="B60" s="187"/>
      <c r="C60" s="186"/>
      <c r="D60" s="187" t="s">
        <v>171</v>
      </c>
      <c r="E60" s="187"/>
      <c r="F60" s="36">
        <f t="shared" ref="F60:Q60" si="17">100 * F15/F$52</f>
        <v>-0.50998923295576903</v>
      </c>
      <c r="G60" s="36">
        <f t="shared" si="17"/>
        <v>-0.52240879537497531</v>
      </c>
      <c r="H60" s="36">
        <f t="shared" si="17"/>
        <v>-0.53544381581519107</v>
      </c>
      <c r="I60" s="36">
        <f t="shared" si="17"/>
        <v>-0.52985606084262837</v>
      </c>
      <c r="J60" s="36">
        <f t="shared" si="17"/>
        <v>-0.53089877913632388</v>
      </c>
      <c r="K60" s="36">
        <f t="shared" si="17"/>
        <v>-0.53419712163558974</v>
      </c>
      <c r="L60" s="36">
        <f t="shared" si="17"/>
        <v>-0.54890021844979864</v>
      </c>
      <c r="M60" s="36">
        <f t="shared" si="17"/>
        <v>-0.5680746632346948</v>
      </c>
      <c r="N60" s="36">
        <f t="shared" si="17"/>
        <v>-0.58576182695034984</v>
      </c>
      <c r="O60" s="36">
        <f t="shared" si="17"/>
        <v>-0.60295401606280508</v>
      </c>
      <c r="P60" s="36">
        <f t="shared" si="17"/>
        <v>-0.60373498707173545</v>
      </c>
      <c r="Q60" s="36">
        <f t="shared" si="17"/>
        <v>-0.6198184138940882</v>
      </c>
      <c r="R60" s="28"/>
      <c r="S60" s="28"/>
      <c r="T60" s="28"/>
      <c r="U60" s="28"/>
      <c r="V60" s="28"/>
      <c r="W60" s="28"/>
      <c r="X60" s="28"/>
      <c r="Y60" s="28"/>
      <c r="Z60" s="28"/>
      <c r="AA60" s="28"/>
      <c r="AB60" s="28"/>
      <c r="AC60" s="28"/>
      <c r="AD60" s="28"/>
      <c r="AE60" s="28"/>
      <c r="AF60" s="38"/>
      <c r="AH60" s="38"/>
      <c r="AI60" s="38"/>
    </row>
    <row r="61" spans="1:81" s="5" customFormat="1" ht="11" customHeight="1">
      <c r="A61" s="186"/>
      <c r="B61" s="187"/>
      <c r="C61" s="187" t="s">
        <v>172</v>
      </c>
      <c r="D61" s="187"/>
      <c r="E61" s="187"/>
      <c r="F61" s="36">
        <f t="shared" ref="F61:Q61" si="18">100 * F16/F$52</f>
        <v>3.0766320685645376</v>
      </c>
      <c r="G61" s="36">
        <f t="shared" si="18"/>
        <v>3.1571621657235061</v>
      </c>
      <c r="H61" s="36">
        <f t="shared" si="18"/>
        <v>3.0866498264563225</v>
      </c>
      <c r="I61" s="36">
        <f t="shared" si="18"/>
        <v>3.2825997850936437</v>
      </c>
      <c r="J61" s="36">
        <f t="shared" si="18"/>
        <v>3.3249512568562087</v>
      </c>
      <c r="K61" s="36">
        <f t="shared" si="18"/>
        <v>3.260839867745942</v>
      </c>
      <c r="L61" s="36">
        <f t="shared" si="18"/>
        <v>3.3570909836901213</v>
      </c>
      <c r="M61" s="36">
        <f t="shared" si="18"/>
        <v>3.315302568435063</v>
      </c>
      <c r="N61" s="36">
        <f t="shared" si="18"/>
        <v>3.2841960381470918</v>
      </c>
      <c r="O61" s="36">
        <f t="shared" si="18"/>
        <v>3.4243357265834597</v>
      </c>
      <c r="P61" s="36">
        <f t="shared" si="18"/>
        <v>3.524904737875763</v>
      </c>
      <c r="Q61" s="36">
        <f t="shared" si="18"/>
        <v>3.6237022927210099</v>
      </c>
      <c r="R61" s="28"/>
      <c r="S61" s="28"/>
      <c r="T61" s="28"/>
      <c r="U61" s="28"/>
      <c r="V61" s="28"/>
      <c r="W61" s="28"/>
      <c r="X61" s="28"/>
      <c r="Y61" s="28"/>
      <c r="Z61" s="28"/>
      <c r="AA61" s="28"/>
      <c r="AB61" s="28"/>
      <c r="AC61" s="28"/>
      <c r="AD61" s="28"/>
      <c r="AE61" s="28"/>
      <c r="AF61" s="38"/>
      <c r="AH61" s="38"/>
      <c r="AI61" s="38"/>
    </row>
    <row r="62" spans="1:81" s="5" customFormat="1" ht="11" customHeight="1">
      <c r="A62" s="186"/>
      <c r="B62" s="187"/>
      <c r="C62" s="187" t="s">
        <v>61</v>
      </c>
      <c r="D62" s="187"/>
      <c r="E62" s="187"/>
      <c r="F62" s="36">
        <f t="shared" ref="F62:Q62" si="19">100 * F17/F$52</f>
        <v>1.8796399500409151</v>
      </c>
      <c r="G62" s="36">
        <f t="shared" si="19"/>
        <v>1.8178048015686152</v>
      </c>
      <c r="H62" s="36">
        <f t="shared" si="19"/>
        <v>1.6563140349811003</v>
      </c>
      <c r="I62" s="36">
        <f t="shared" si="19"/>
        <v>1.7052430299934762</v>
      </c>
      <c r="J62" s="36">
        <f t="shared" si="19"/>
        <v>1.9119036762826835</v>
      </c>
      <c r="K62" s="36">
        <f t="shared" si="19"/>
        <v>2.0086259589550508</v>
      </c>
      <c r="L62" s="36">
        <f t="shared" si="19"/>
        <v>2.1124029351837033</v>
      </c>
      <c r="M62" s="36">
        <f t="shared" si="19"/>
        <v>2.1484809149966142</v>
      </c>
      <c r="N62" s="36">
        <f t="shared" si="19"/>
        <v>2.1729752570207892</v>
      </c>
      <c r="O62" s="36">
        <f t="shared" si="19"/>
        <v>2.2202906225136569</v>
      </c>
      <c r="P62" s="36">
        <f t="shared" si="19"/>
        <v>2.2753893171034578</v>
      </c>
      <c r="Q62" s="36">
        <f t="shared" si="19"/>
        <v>2.355718703305675</v>
      </c>
      <c r="R62" s="28"/>
      <c r="S62" s="28"/>
      <c r="T62" s="28"/>
      <c r="U62" s="28"/>
      <c r="V62" s="28"/>
      <c r="W62" s="28"/>
      <c r="X62" s="28"/>
      <c r="Y62" s="28"/>
      <c r="Z62" s="28"/>
      <c r="AA62" s="28"/>
      <c r="AB62" s="28"/>
      <c r="AC62" s="28"/>
      <c r="AD62" s="28"/>
      <c r="AE62" s="28"/>
      <c r="AF62" s="38"/>
      <c r="AH62" s="38"/>
      <c r="AI62" s="38"/>
    </row>
    <row r="63" spans="1:81" s="5" customFormat="1" ht="11" customHeight="1">
      <c r="A63" s="186"/>
      <c r="B63" s="187"/>
      <c r="C63" s="187" t="s">
        <v>176</v>
      </c>
      <c r="D63" s="187"/>
      <c r="E63" s="187"/>
      <c r="F63" s="36">
        <f t="shared" ref="F63:Q63" si="20">100 * F18/F$52</f>
        <v>5.4355484732331281E-2</v>
      </c>
      <c r="G63" s="36">
        <f t="shared" si="20"/>
        <v>5.7356455278558122E-2</v>
      </c>
      <c r="H63" s="36">
        <f t="shared" si="20"/>
        <v>6.0222984828538516E-2</v>
      </c>
      <c r="I63" s="36">
        <f t="shared" si="20"/>
        <v>6.2391989529469373E-2</v>
      </c>
      <c r="J63" s="36">
        <f t="shared" si="20"/>
        <v>0.14837194008331833</v>
      </c>
      <c r="K63" s="36">
        <f t="shared" si="20"/>
        <v>0.24334280163786759</v>
      </c>
      <c r="L63" s="36">
        <f t="shared" si="20"/>
        <v>0.34543968311368189</v>
      </c>
      <c r="M63" s="36">
        <f t="shared" si="20"/>
        <v>0.39163014257172873</v>
      </c>
      <c r="N63" s="36">
        <f t="shared" si="20"/>
        <v>0.40511576863369742</v>
      </c>
      <c r="O63" s="36">
        <f t="shared" si="20"/>
        <v>0.41377093239541241</v>
      </c>
      <c r="P63" s="36">
        <f t="shared" si="20"/>
        <v>0.42077385417635937</v>
      </c>
      <c r="Q63" s="36">
        <f t="shared" si="20"/>
        <v>0.42834453683650298</v>
      </c>
      <c r="R63" s="28"/>
      <c r="S63" s="28"/>
      <c r="T63" s="28"/>
      <c r="U63" s="28"/>
      <c r="V63" s="28"/>
      <c r="W63" s="28"/>
      <c r="X63" s="28"/>
      <c r="Y63" s="28"/>
      <c r="Z63" s="28"/>
      <c r="AA63" s="28"/>
      <c r="AB63" s="28"/>
      <c r="AC63" s="28"/>
      <c r="AD63" s="28"/>
      <c r="AE63" s="28"/>
      <c r="AF63" s="38"/>
      <c r="AH63" s="38"/>
      <c r="AI63" s="38"/>
    </row>
    <row r="64" spans="1:81" s="5" customFormat="1" ht="11" customHeight="1">
      <c r="A64" s="186"/>
      <c r="B64" s="187"/>
      <c r="C64" s="187" t="s">
        <v>173</v>
      </c>
      <c r="D64" s="187"/>
      <c r="E64" s="187"/>
      <c r="F64" s="36">
        <f t="shared" ref="F64:Q64" si="21">100 * F19/F$52</f>
        <v>6.3975192730091751E-2</v>
      </c>
      <c r="G64" s="36">
        <f t="shared" si="21"/>
        <v>8.9916743762516668E-2</v>
      </c>
      <c r="H64" s="36">
        <f t="shared" si="21"/>
        <v>0.1055003524108554</v>
      </c>
      <c r="I64" s="36">
        <f t="shared" si="21"/>
        <v>0.10529266220315961</v>
      </c>
      <c r="J64" s="36">
        <f t="shared" si="21"/>
        <v>0.14139077077624143</v>
      </c>
      <c r="K64" s="36">
        <f t="shared" si="21"/>
        <v>0.20792562567652256</v>
      </c>
      <c r="L64" s="36">
        <f t="shared" si="21"/>
        <v>0.18838977219298722</v>
      </c>
      <c r="M64" s="36">
        <f t="shared" si="21"/>
        <v>0.19366556180186958</v>
      </c>
      <c r="N64" s="36">
        <f t="shared" si="21"/>
        <v>0.19001228982261861</v>
      </c>
      <c r="O64" s="36">
        <f t="shared" si="21"/>
        <v>0.20468922013191285</v>
      </c>
      <c r="P64" s="36">
        <f t="shared" si="21"/>
        <v>0.21941947907207429</v>
      </c>
      <c r="Q64" s="36">
        <f t="shared" si="21"/>
        <v>0.22763855384557222</v>
      </c>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c r="BR64" s="28"/>
      <c r="BS64" s="28"/>
      <c r="BT64" s="28"/>
      <c r="BU64" s="28"/>
      <c r="BV64" s="28"/>
      <c r="BW64" s="28"/>
      <c r="BX64" s="28"/>
      <c r="BY64" s="28"/>
      <c r="BZ64" s="28"/>
      <c r="CA64" s="28"/>
      <c r="CB64" s="28"/>
      <c r="CC64" s="28"/>
    </row>
    <row r="65" spans="1:80" s="5" customFormat="1" ht="11" customHeight="1">
      <c r="A65" s="186"/>
      <c r="B65" s="187"/>
      <c r="C65" s="187" t="s">
        <v>174</v>
      </c>
      <c r="D65" s="187"/>
      <c r="E65" s="187"/>
      <c r="F65" s="36">
        <f t="shared" ref="F65:Q65" si="22">100 * F20/F$52</f>
        <v>3.2781980274774973</v>
      </c>
      <c r="G65" s="36">
        <f t="shared" si="22"/>
        <v>3.4704100275676519</v>
      </c>
      <c r="H65" s="36">
        <f t="shared" si="22"/>
        <v>3.3851408083998709</v>
      </c>
      <c r="I65" s="36">
        <f t="shared" si="22"/>
        <v>3.1034143912339998</v>
      </c>
      <c r="J65" s="36">
        <f t="shared" si="22"/>
        <v>2.6088364592851239</v>
      </c>
      <c r="K65" s="36">
        <f t="shared" si="22"/>
        <v>2.3816975413681778</v>
      </c>
      <c r="L65" s="36">
        <f t="shared" si="22"/>
        <v>2.3378573654818235</v>
      </c>
      <c r="M65" s="36">
        <f t="shared" si="22"/>
        <v>2.1684331563393382</v>
      </c>
      <c r="N65" s="36">
        <f t="shared" si="22"/>
        <v>2.0205138219514494</v>
      </c>
      <c r="O65" s="36">
        <f t="shared" si="22"/>
        <v>2.0678775379477905</v>
      </c>
      <c r="P65" s="36">
        <f t="shared" si="22"/>
        <v>2.0200321378639297</v>
      </c>
      <c r="Q65" s="36">
        <f t="shared" si="22"/>
        <v>1.9716421144195637</v>
      </c>
      <c r="R65" s="28"/>
      <c r="S65" s="28"/>
      <c r="T65" s="28"/>
      <c r="U65" s="28"/>
      <c r="V65" s="28"/>
      <c r="W65" s="28"/>
      <c r="X65" s="28"/>
      <c r="Y65" s="28"/>
      <c r="Z65" s="28"/>
      <c r="AA65" s="28"/>
      <c r="AB65" s="28"/>
      <c r="AC65" s="28"/>
      <c r="AD65" s="28"/>
      <c r="AE65" s="28"/>
      <c r="AF65" s="38"/>
      <c r="AH65" s="38"/>
      <c r="AI65" s="38"/>
    </row>
    <row r="66" spans="1:80" s="5" customFormat="1" ht="11" customHeight="1">
      <c r="A66" s="186"/>
      <c r="B66" s="203" t="s">
        <v>15</v>
      </c>
      <c r="C66" s="204"/>
      <c r="D66" s="204"/>
      <c r="E66" s="187"/>
      <c r="F66" s="36">
        <f t="shared" ref="F66:Q66" si="23">100 * F21/F$52</f>
        <v>13.181618502088808</v>
      </c>
      <c r="G66" s="36">
        <f t="shared" si="23"/>
        <v>13.399456354910809</v>
      </c>
      <c r="H66" s="36">
        <f t="shared" si="23"/>
        <v>13.201276653961205</v>
      </c>
      <c r="I66" s="36">
        <f t="shared" si="23"/>
        <v>13.275891871108758</v>
      </c>
      <c r="J66" s="36">
        <f t="shared" si="23"/>
        <v>13.162414437205138</v>
      </c>
      <c r="K66" s="36">
        <f t="shared" si="23"/>
        <v>13.047964475955384</v>
      </c>
      <c r="L66" s="36">
        <f t="shared" si="23"/>
        <v>13.288729127916294</v>
      </c>
      <c r="M66" s="36">
        <f t="shared" si="23"/>
        <v>13.217491098265551</v>
      </c>
      <c r="N66" s="36">
        <f t="shared" si="23"/>
        <v>13.149086282349263</v>
      </c>
      <c r="O66" s="36">
        <f t="shared" si="23"/>
        <v>13.49518781627784</v>
      </c>
      <c r="P66" s="36">
        <f t="shared" si="23"/>
        <v>13.722448106806704</v>
      </c>
      <c r="Q66" s="36">
        <f t="shared" si="23"/>
        <v>13.962007551823524</v>
      </c>
      <c r="R66" s="28"/>
      <c r="S66" s="28"/>
      <c r="T66" s="28"/>
      <c r="U66" s="28"/>
      <c r="V66" s="28"/>
      <c r="W66" s="28"/>
      <c r="X66" s="28"/>
      <c r="Y66" s="28"/>
      <c r="Z66" s="28"/>
      <c r="AA66" s="28"/>
      <c r="AB66" s="28"/>
      <c r="AC66" s="28"/>
      <c r="AD66" s="28"/>
      <c r="AE66" s="28"/>
      <c r="AF66" s="38"/>
      <c r="AH66" s="38"/>
      <c r="AI66" s="38"/>
    </row>
    <row r="67" spans="1:80" ht="11" customHeight="1">
      <c r="B67" s="203" t="s">
        <v>16</v>
      </c>
      <c r="C67" s="204"/>
      <c r="D67" s="204"/>
      <c r="E67" s="187"/>
      <c r="F67" s="36">
        <f>100 * F24/F$52</f>
        <v>9.2830802360136104</v>
      </c>
      <c r="G67" s="36">
        <f t="shared" ref="G67:Q67" si="24">100 * G24/G$52</f>
        <v>8.9660832481919446</v>
      </c>
      <c r="H67" s="36">
        <f t="shared" si="24"/>
        <v>8.2787547040786826</v>
      </c>
      <c r="I67" s="36">
        <f t="shared" si="24"/>
        <v>7.7053674477842105</v>
      </c>
      <c r="J67" s="36">
        <f t="shared" si="24"/>
        <v>7.1586206156832182</v>
      </c>
      <c r="K67" s="36">
        <f t="shared" si="24"/>
        <v>6.6123735160406731</v>
      </c>
      <c r="L67" s="36">
        <f t="shared" si="24"/>
        <v>6.2958270017539331</v>
      </c>
      <c r="M67" s="36">
        <f t="shared" si="24"/>
        <v>6.0593049611460907</v>
      </c>
      <c r="N67" s="36">
        <f t="shared" si="24"/>
        <v>5.8645068893114018</v>
      </c>
      <c r="O67" s="36">
        <f t="shared" si="24"/>
        <v>5.7445076020892776</v>
      </c>
      <c r="P67" s="36">
        <f t="shared" si="24"/>
        <v>5.6247225952738642</v>
      </c>
      <c r="Q67" s="36">
        <f t="shared" si="24"/>
        <v>5.5054950343501829</v>
      </c>
      <c r="R67" s="28"/>
      <c r="S67" s="28"/>
      <c r="T67" s="28"/>
      <c r="U67" s="28"/>
      <c r="V67" s="28"/>
      <c r="W67" s="28"/>
      <c r="X67" s="28"/>
      <c r="Y67" s="28"/>
      <c r="Z67" s="28"/>
      <c r="AA67" s="28"/>
      <c r="AB67" s="28"/>
      <c r="AC67" s="28"/>
      <c r="AD67" s="28"/>
      <c r="AE67" s="28"/>
      <c r="AF67" s="28"/>
      <c r="AH67" s="28"/>
      <c r="AI67" s="28"/>
    </row>
    <row r="68" spans="1:80" ht="11" customHeight="1">
      <c r="B68" s="203" t="s">
        <v>17</v>
      </c>
      <c r="C68" s="204"/>
      <c r="D68" s="204"/>
      <c r="E68" s="187"/>
      <c r="F68" s="36">
        <f>100 * F30/F$52</f>
        <v>1.3519548645505837</v>
      </c>
      <c r="G68" s="36">
        <f t="shared" ref="G68:Q68" si="25">100 * G30/G$52</f>
        <v>1.4660543157837225</v>
      </c>
      <c r="H68" s="36">
        <f t="shared" si="25"/>
        <v>1.5191938606582889</v>
      </c>
      <c r="I68" s="36">
        <f t="shared" si="25"/>
        <v>1.6449785183724526</v>
      </c>
      <c r="J68" s="36">
        <f t="shared" si="25"/>
        <v>1.768535274203811</v>
      </c>
      <c r="K68" s="36">
        <f t="shared" si="25"/>
        <v>1.9643163055530712</v>
      </c>
      <c r="L68" s="36">
        <f t="shared" si="25"/>
        <v>2.3455191537180853</v>
      </c>
      <c r="M68" s="36">
        <f t="shared" si="25"/>
        <v>2.7577139816589011</v>
      </c>
      <c r="N68" s="36">
        <f t="shared" si="25"/>
        <v>3.0570935261789045</v>
      </c>
      <c r="O68" s="36">
        <f t="shared" si="25"/>
        <v>3.266469530226908</v>
      </c>
      <c r="P68" s="36">
        <f t="shared" si="25"/>
        <v>3.4444478185688183</v>
      </c>
      <c r="Q68" s="36">
        <f t="shared" si="25"/>
        <v>3.5795420333282122</v>
      </c>
      <c r="R68" s="28"/>
      <c r="S68" s="28"/>
      <c r="T68" s="28"/>
      <c r="U68" s="28"/>
      <c r="V68" s="28"/>
      <c r="W68" s="28"/>
      <c r="X68" s="28"/>
      <c r="Y68" s="28"/>
      <c r="Z68" s="28"/>
      <c r="AA68" s="28"/>
      <c r="AB68" s="28"/>
      <c r="AC68" s="28"/>
      <c r="AD68" s="28"/>
      <c r="AE68" s="28"/>
      <c r="AF68" s="28"/>
      <c r="AH68" s="28"/>
      <c r="AI68" s="28"/>
    </row>
    <row r="69" spans="1:80" ht="11" customHeight="1">
      <c r="E69" s="5"/>
      <c r="F69" s="37" t="s">
        <v>27</v>
      </c>
      <c r="G69" s="37" t="s">
        <v>27</v>
      </c>
      <c r="H69" s="37" t="s">
        <v>27</v>
      </c>
      <c r="I69" s="37" t="s">
        <v>27</v>
      </c>
      <c r="J69" s="37" t="s">
        <v>27</v>
      </c>
      <c r="K69" s="37" t="s">
        <v>27</v>
      </c>
      <c r="L69" s="37" t="s">
        <v>27</v>
      </c>
      <c r="M69" s="37" t="s">
        <v>27</v>
      </c>
      <c r="N69" s="37" t="s">
        <v>27</v>
      </c>
      <c r="O69" s="37" t="s">
        <v>27</v>
      </c>
      <c r="P69" s="37" t="s">
        <v>27</v>
      </c>
      <c r="Q69" s="37" t="s">
        <v>27</v>
      </c>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c r="BM69" s="28"/>
      <c r="BN69" s="28"/>
      <c r="BO69" s="28"/>
      <c r="BP69" s="28"/>
      <c r="BQ69" s="28"/>
      <c r="BR69" s="28"/>
      <c r="BS69" s="28"/>
      <c r="BT69" s="28"/>
      <c r="BU69" s="28"/>
      <c r="BV69" s="28"/>
      <c r="BW69" s="28"/>
      <c r="BX69" s="28"/>
      <c r="BY69" s="28"/>
      <c r="BZ69" s="28"/>
      <c r="CA69" s="28"/>
      <c r="CB69" s="28"/>
    </row>
    <row r="70" spans="1:80" ht="11" customHeight="1">
      <c r="C70" s="203" t="s">
        <v>18</v>
      </c>
      <c r="D70" s="204"/>
      <c r="E70" s="187"/>
      <c r="F70" s="36">
        <f t="shared" ref="F70:Q70" si="26">100 * F32/F$52</f>
        <v>23.816653602653002</v>
      </c>
      <c r="G70" s="36">
        <f t="shared" si="26"/>
        <v>23.83159391888648</v>
      </c>
      <c r="H70" s="36">
        <f t="shared" si="26"/>
        <v>22.999225218698179</v>
      </c>
      <c r="I70" s="36">
        <f t="shared" si="26"/>
        <v>22.626237837265418</v>
      </c>
      <c r="J70" s="36">
        <f t="shared" si="26"/>
        <v>22.089570327092169</v>
      </c>
      <c r="K70" s="36">
        <f t="shared" si="26"/>
        <v>21.624654297549128</v>
      </c>
      <c r="L70" s="36">
        <f t="shared" si="26"/>
        <v>21.930075283388309</v>
      </c>
      <c r="M70" s="36">
        <f t="shared" si="26"/>
        <v>22.03451004107054</v>
      </c>
      <c r="N70" s="36">
        <f t="shared" si="26"/>
        <v>22.070686697839569</v>
      </c>
      <c r="O70" s="36">
        <f t="shared" si="26"/>
        <v>22.506164948594026</v>
      </c>
      <c r="P70" s="36">
        <f t="shared" si="26"/>
        <v>22.79161852064939</v>
      </c>
      <c r="Q70" s="36">
        <f t="shared" si="26"/>
        <v>23.047044619501918</v>
      </c>
      <c r="R70" s="36">
        <f>SUM(R73:R76)</f>
        <v>23.973794604902306</v>
      </c>
      <c r="S70" s="36">
        <f>SUM(S73:S76)</f>
        <v>24.392826142722722</v>
      </c>
      <c r="T70" s="36">
        <f t="shared" ref="T70:AE70" si="27">SUM(T73:T76)</f>
        <v>24.827936231418267</v>
      </c>
      <c r="U70" s="36">
        <f t="shared" si="27"/>
        <v>25.27923329461219</v>
      </c>
      <c r="V70" s="36">
        <f t="shared" si="27"/>
        <v>25.746826487068404</v>
      </c>
      <c r="W70" s="36">
        <f t="shared" si="27"/>
        <v>26.230825699621803</v>
      </c>
      <c r="X70" s="36">
        <f t="shared" si="27"/>
        <v>26.731341564141893</v>
      </c>
      <c r="Y70" s="36">
        <f t="shared" si="27"/>
        <v>27.248485458529846</v>
      </c>
      <c r="Z70" s="36">
        <f t="shared" si="27"/>
        <v>27.782369511749263</v>
      </c>
      <c r="AA70" s="36">
        <f t="shared" si="27"/>
        <v>28.333106608890883</v>
      </c>
      <c r="AB70" s="36">
        <f t="shared" si="27"/>
        <v>28.800810396271412</v>
      </c>
      <c r="AC70" s="36">
        <f t="shared" si="27"/>
        <v>29.380503327522717</v>
      </c>
      <c r="AD70" s="36">
        <f t="shared" si="27"/>
        <v>29.877358208926154</v>
      </c>
      <c r="AE70" s="36">
        <f t="shared" si="27"/>
        <v>30.386398810823497</v>
      </c>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c r="BS70" s="36"/>
      <c r="BT70" s="36"/>
      <c r="BU70" s="36"/>
      <c r="BV70" s="36"/>
      <c r="BW70" s="36"/>
      <c r="BX70" s="36"/>
      <c r="BY70" s="36"/>
      <c r="BZ70" s="36"/>
      <c r="CA70" s="36"/>
      <c r="CB70" s="36"/>
    </row>
    <row r="71" spans="1:80" ht="11" customHeight="1">
      <c r="D71" s="187"/>
      <c r="E71" s="187"/>
      <c r="F71" s="36"/>
      <c r="G71" s="36"/>
      <c r="H71" s="36"/>
      <c r="I71" s="36"/>
      <c r="J71" s="36"/>
      <c r="K71" s="36"/>
      <c r="L71" s="36"/>
      <c r="M71" s="36"/>
      <c r="N71" s="36"/>
      <c r="O71" s="36"/>
      <c r="P71" s="36"/>
      <c r="Q71" s="36"/>
      <c r="R71" s="36"/>
      <c r="S71" s="36"/>
      <c r="T71" s="36"/>
      <c r="U71" s="36"/>
      <c r="V71" s="36"/>
      <c r="W71" s="36"/>
      <c r="X71" s="36"/>
      <c r="Y71" s="36"/>
      <c r="Z71" s="36"/>
      <c r="AA71" s="36"/>
      <c r="AB71" s="36"/>
      <c r="AC71" s="36"/>
      <c r="AD71" s="36"/>
      <c r="AE71" s="36"/>
      <c r="AF71" s="36"/>
      <c r="AG71" s="36"/>
      <c r="AH71" s="36"/>
      <c r="AI71" s="36"/>
      <c r="AJ71" s="36"/>
      <c r="AK71" s="36"/>
      <c r="AL71" s="36"/>
      <c r="AM71" s="36"/>
      <c r="AN71" s="36"/>
      <c r="AO71" s="36"/>
      <c r="AP71" s="36"/>
      <c r="AQ71" s="36"/>
      <c r="AR71" s="36"/>
      <c r="AS71" s="36"/>
      <c r="AT71" s="36"/>
      <c r="AU71" s="36"/>
      <c r="AV71" s="36"/>
      <c r="AW71" s="36"/>
      <c r="AX71" s="36"/>
      <c r="AY71" s="36"/>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6"/>
      <c r="BY71" s="36"/>
      <c r="BZ71" s="36"/>
      <c r="CA71" s="36"/>
      <c r="CB71" s="36"/>
    </row>
    <row r="72" spans="1:80" ht="11" customHeight="1">
      <c r="A72" s="186" t="s">
        <v>215</v>
      </c>
      <c r="D72" s="187"/>
      <c r="E72" s="187"/>
      <c r="F72" s="36"/>
      <c r="G72" s="36"/>
      <c r="H72" s="36"/>
      <c r="I72" s="36"/>
      <c r="J72" s="36"/>
      <c r="K72" s="36"/>
      <c r="L72" s="36"/>
      <c r="M72" s="36"/>
      <c r="N72" s="36"/>
      <c r="O72" s="36"/>
      <c r="P72" s="36"/>
      <c r="Q72" s="36"/>
      <c r="R72" s="36"/>
      <c r="S72" s="36"/>
      <c r="T72" s="36"/>
      <c r="U72" s="36"/>
      <c r="V72" s="36"/>
      <c r="W72" s="36"/>
      <c r="X72" s="36"/>
      <c r="Y72" s="36"/>
      <c r="Z72" s="36"/>
      <c r="AA72" s="36"/>
      <c r="AB72" s="36"/>
      <c r="AC72" s="36"/>
      <c r="AD72" s="36"/>
      <c r="AE72" s="36"/>
      <c r="AF72" s="36"/>
      <c r="AG72" s="36"/>
      <c r="AH72" s="36"/>
      <c r="AI72" s="36"/>
      <c r="AJ72" s="36"/>
      <c r="AK72" s="36"/>
      <c r="AL72" s="36"/>
      <c r="AM72" s="36"/>
      <c r="AN72" s="36"/>
      <c r="AO72" s="36"/>
      <c r="AP72" s="36"/>
      <c r="AQ72" s="36"/>
      <c r="AR72" s="36"/>
      <c r="AS72" s="36"/>
      <c r="AT72" s="36"/>
      <c r="AU72" s="36"/>
      <c r="AV72" s="36"/>
      <c r="AW72" s="36"/>
      <c r="AX72" s="36"/>
      <c r="AY72" s="36"/>
      <c r="AZ72" s="36"/>
      <c r="BA72" s="36"/>
      <c r="BB72" s="36"/>
      <c r="BC72" s="36"/>
      <c r="BD72" s="36"/>
      <c r="BE72" s="36"/>
      <c r="BF72" s="36"/>
      <c r="BG72" s="36"/>
      <c r="BH72" s="36"/>
      <c r="BI72" s="36"/>
      <c r="BJ72" s="36"/>
      <c r="BK72" s="36"/>
      <c r="BL72" s="36"/>
      <c r="BM72" s="36"/>
      <c r="BN72" s="36"/>
      <c r="BO72" s="36"/>
      <c r="BP72" s="36"/>
      <c r="BQ72" s="36"/>
      <c r="BR72" s="36"/>
      <c r="BS72" s="36"/>
      <c r="BT72" s="36"/>
      <c r="BU72" s="36"/>
      <c r="BV72" s="36"/>
      <c r="BW72" s="36"/>
      <c r="BX72" s="36"/>
      <c r="BY72" s="36"/>
      <c r="BZ72" s="36"/>
      <c r="CA72" s="36"/>
      <c r="CB72" s="36"/>
    </row>
    <row r="73" spans="1:80" ht="11" customHeight="1">
      <c r="B73" s="186" t="s">
        <v>59</v>
      </c>
      <c r="D73" s="187"/>
      <c r="E73" s="187"/>
      <c r="F73" s="36">
        <f>F58</f>
        <v>4.828817778543435</v>
      </c>
      <c r="G73" s="36">
        <f t="shared" ref="G73:Q73" si="28">G58</f>
        <v>4.8068061610099644</v>
      </c>
      <c r="H73" s="36">
        <f t="shared" si="28"/>
        <v>4.9074486468845206</v>
      </c>
      <c r="I73" s="36">
        <f t="shared" si="28"/>
        <v>5.0169500130550091</v>
      </c>
      <c r="J73" s="36">
        <f t="shared" si="28"/>
        <v>5.0269603339215623</v>
      </c>
      <c r="K73" s="36">
        <f t="shared" si="28"/>
        <v>4.9455326805718238</v>
      </c>
      <c r="L73" s="36">
        <f t="shared" si="28"/>
        <v>4.9475483882539768</v>
      </c>
      <c r="M73" s="36">
        <f t="shared" si="28"/>
        <v>4.9999787541209368</v>
      </c>
      <c r="N73" s="36">
        <f t="shared" si="28"/>
        <v>5.0762731067736162</v>
      </c>
      <c r="O73" s="36">
        <f t="shared" si="28"/>
        <v>5.1642237767056081</v>
      </c>
      <c r="P73" s="36">
        <f t="shared" si="28"/>
        <v>5.2619285807151241</v>
      </c>
      <c r="Q73" s="36">
        <f t="shared" si="28"/>
        <v>5.3549613506951967</v>
      </c>
      <c r="R73" s="28">
        <v>5.4</v>
      </c>
      <c r="S73" s="28">
        <v>5.5</v>
      </c>
      <c r="T73" s="28">
        <v>5.6</v>
      </c>
      <c r="U73" s="28">
        <v>5.7</v>
      </c>
      <c r="V73" s="28">
        <v>5.7</v>
      </c>
      <c r="W73" s="28">
        <v>5.8</v>
      </c>
      <c r="X73" s="28">
        <v>5.9</v>
      </c>
      <c r="Y73" s="28">
        <v>5.9</v>
      </c>
      <c r="Z73" s="28">
        <v>6</v>
      </c>
      <c r="AA73" s="28">
        <v>6</v>
      </c>
      <c r="AB73" s="28">
        <v>6</v>
      </c>
      <c r="AC73" s="28">
        <v>6.1</v>
      </c>
      <c r="AD73" s="28">
        <v>6.1</v>
      </c>
      <c r="AE73" s="28">
        <v>6.1</v>
      </c>
      <c r="AF73" s="36"/>
      <c r="AG73" s="36"/>
      <c r="AH73" s="36"/>
      <c r="AI73" s="36"/>
      <c r="AJ73" s="36"/>
      <c r="AK73" s="36"/>
      <c r="AL73" s="36"/>
      <c r="AM73" s="36"/>
      <c r="AN73" s="36"/>
      <c r="AO73" s="36"/>
      <c r="AP73" s="36"/>
      <c r="AQ73" s="36"/>
      <c r="AR73" s="36"/>
      <c r="AS73" s="36"/>
      <c r="AT73" s="36"/>
      <c r="AU73" s="36"/>
      <c r="AV73" s="36"/>
      <c r="AW73" s="36"/>
      <c r="AX73" s="36"/>
      <c r="AY73" s="36"/>
      <c r="AZ73" s="36"/>
      <c r="BA73" s="36"/>
      <c r="BB73" s="36"/>
      <c r="BC73" s="36"/>
      <c r="BD73" s="36"/>
      <c r="BE73" s="36"/>
      <c r="BF73" s="36"/>
      <c r="BG73" s="36"/>
      <c r="BH73" s="36"/>
      <c r="BI73" s="36"/>
      <c r="BJ73" s="36"/>
      <c r="BK73" s="36"/>
      <c r="BL73" s="36"/>
      <c r="BM73" s="36"/>
      <c r="BN73" s="36"/>
      <c r="BO73" s="36"/>
      <c r="BP73" s="36"/>
      <c r="BQ73" s="36"/>
      <c r="BR73" s="36"/>
      <c r="BS73" s="36"/>
      <c r="BT73" s="36"/>
      <c r="BU73" s="36"/>
      <c r="BV73" s="36"/>
      <c r="BW73" s="36"/>
      <c r="BX73" s="36"/>
      <c r="BY73" s="36"/>
      <c r="BZ73" s="36"/>
      <c r="CA73" s="36"/>
      <c r="CB73" s="36"/>
    </row>
    <row r="74" spans="1:80" s="191" customFormat="1" ht="11" customHeight="1">
      <c r="B74" s="191" t="s">
        <v>216</v>
      </c>
      <c r="D74" s="192"/>
      <c r="E74" s="192"/>
      <c r="F74" s="246">
        <f>SUM(F59,F62,F63)</f>
        <v>5.5206167362935528</v>
      </c>
      <c r="G74" s="246">
        <f t="shared" ref="G74:Q74" si="29">SUM(G59,G62,G63)</f>
        <v>5.554732217945654</v>
      </c>
      <c r="H74" s="246">
        <f t="shared" si="29"/>
        <v>5.3386306620811528</v>
      </c>
      <c r="I74" s="246">
        <f t="shared" si="29"/>
        <v>5.5800908654592183</v>
      </c>
      <c r="J74" s="246">
        <f t="shared" si="29"/>
        <v>5.9161256523585344</v>
      </c>
      <c r="K74" s="246">
        <f t="shared" si="29"/>
        <v>6.0470057499744492</v>
      </c>
      <c r="L74" s="246">
        <f t="shared" si="29"/>
        <v>6.3638338204373053</v>
      </c>
      <c r="M74" s="246">
        <f t="shared" si="29"/>
        <v>6.4234882892381009</v>
      </c>
      <c r="N74" s="246">
        <f t="shared" si="29"/>
        <v>6.4480488907519291</v>
      </c>
      <c r="O74" s="246">
        <f t="shared" si="29"/>
        <v>6.6613512975553348</v>
      </c>
      <c r="P74" s="246">
        <f t="shared" si="29"/>
        <v>6.8248028962273155</v>
      </c>
      <c r="Q74" s="246">
        <f t="shared" si="29"/>
        <v>7.0275839467572769</v>
      </c>
      <c r="R74" s="247">
        <v>7.4</v>
      </c>
      <c r="S74" s="247">
        <v>7.6</v>
      </c>
      <c r="T74" s="247">
        <v>7.8</v>
      </c>
      <c r="U74" s="247">
        <v>8</v>
      </c>
      <c r="V74" s="247">
        <v>8.3000000000000007</v>
      </c>
      <c r="W74" s="247">
        <v>8.5</v>
      </c>
      <c r="X74" s="247">
        <v>8.6999999999999993</v>
      </c>
      <c r="Y74" s="247">
        <v>9</v>
      </c>
      <c r="Z74" s="247">
        <v>9.1999999999999993</v>
      </c>
      <c r="AA74" s="247">
        <v>9.5</v>
      </c>
      <c r="AB74" s="247">
        <v>9.6999999999999993</v>
      </c>
      <c r="AC74" s="247">
        <v>9.9</v>
      </c>
      <c r="AD74" s="247">
        <v>10.1</v>
      </c>
      <c r="AE74" s="247">
        <v>10.3</v>
      </c>
      <c r="AF74" s="246"/>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6"/>
      <c r="BC74" s="246"/>
      <c r="BD74" s="246"/>
      <c r="BE74" s="246"/>
      <c r="BF74" s="246"/>
      <c r="BG74" s="246"/>
      <c r="BH74" s="246"/>
      <c r="BI74" s="246"/>
      <c r="BJ74" s="246"/>
      <c r="BK74" s="246"/>
      <c r="BL74" s="246"/>
      <c r="BM74" s="246"/>
      <c r="BN74" s="246"/>
      <c r="BO74" s="246"/>
      <c r="BP74" s="246"/>
      <c r="BQ74" s="246"/>
      <c r="BR74" s="246"/>
      <c r="BS74" s="246"/>
      <c r="BT74" s="246"/>
      <c r="BU74" s="246"/>
      <c r="BV74" s="246"/>
      <c r="BW74" s="246"/>
      <c r="BX74" s="246"/>
      <c r="BY74" s="246"/>
      <c r="BZ74" s="246"/>
      <c r="CA74" s="246"/>
      <c r="CB74" s="246"/>
    </row>
    <row r="75" spans="1:80" ht="11" customHeight="1">
      <c r="B75" s="186" t="s">
        <v>197</v>
      </c>
      <c r="D75" s="187"/>
      <c r="E75" s="187"/>
      <c r="F75" s="36">
        <f>SUM(F60,F64, F65,F67)</f>
        <v>12.115264223265431</v>
      </c>
      <c r="G75" s="36">
        <f t="shared" ref="G75:Q75" si="30">SUM(G60,G64, G65,G67)</f>
        <v>12.004001224147139</v>
      </c>
      <c r="H75" s="36">
        <f t="shared" si="30"/>
        <v>11.233952049074219</v>
      </c>
      <c r="I75" s="36">
        <f t="shared" si="30"/>
        <v>10.384218440378742</v>
      </c>
      <c r="J75" s="36">
        <f t="shared" si="30"/>
        <v>9.3779490666082594</v>
      </c>
      <c r="K75" s="36">
        <f t="shared" si="30"/>
        <v>8.6677995614497831</v>
      </c>
      <c r="L75" s="36">
        <f t="shared" si="30"/>
        <v>8.2731739209789446</v>
      </c>
      <c r="M75" s="36">
        <f t="shared" si="30"/>
        <v>7.8533290160526033</v>
      </c>
      <c r="N75" s="36">
        <f t="shared" si="30"/>
        <v>7.4892711741351201</v>
      </c>
      <c r="O75" s="36">
        <f t="shared" si="30"/>
        <v>7.414120344106176</v>
      </c>
      <c r="P75" s="36">
        <f t="shared" si="30"/>
        <v>7.2604392251381329</v>
      </c>
      <c r="Q75" s="36">
        <f t="shared" si="30"/>
        <v>7.0849572887212311</v>
      </c>
      <c r="R75" s="36">
        <f>$Q75</f>
        <v>7.0849572887212311</v>
      </c>
      <c r="S75" s="36">
        <f t="shared" ref="S75:AE75" si="31">$Q75</f>
        <v>7.0849572887212311</v>
      </c>
      <c r="T75" s="36">
        <f t="shared" si="31"/>
        <v>7.0849572887212311</v>
      </c>
      <c r="U75" s="36">
        <f t="shared" si="31"/>
        <v>7.0849572887212311</v>
      </c>
      <c r="V75" s="36">
        <f t="shared" si="31"/>
        <v>7.0849572887212311</v>
      </c>
      <c r="W75" s="36">
        <f t="shared" si="31"/>
        <v>7.0849572887212311</v>
      </c>
      <c r="X75" s="36">
        <f t="shared" si="31"/>
        <v>7.0849572887212311</v>
      </c>
      <c r="Y75" s="36">
        <f t="shared" si="31"/>
        <v>7.0849572887212311</v>
      </c>
      <c r="Z75" s="36">
        <f t="shared" si="31"/>
        <v>7.0849572887212311</v>
      </c>
      <c r="AA75" s="36">
        <f t="shared" si="31"/>
        <v>7.0849572887212311</v>
      </c>
      <c r="AB75" s="36">
        <f t="shared" si="31"/>
        <v>7.0849572887212311</v>
      </c>
      <c r="AC75" s="36">
        <f t="shared" si="31"/>
        <v>7.0849572887212311</v>
      </c>
      <c r="AD75" s="36">
        <f t="shared" si="31"/>
        <v>7.0849572887212311</v>
      </c>
      <c r="AE75" s="36">
        <f t="shared" si="31"/>
        <v>7.0849572887212311</v>
      </c>
      <c r="AF75" s="36"/>
      <c r="AG75" s="36"/>
      <c r="AH75" s="36"/>
      <c r="AI75" s="36"/>
      <c r="AJ75" s="36"/>
      <c r="AK75" s="36"/>
      <c r="AL75" s="36"/>
      <c r="AM75" s="36"/>
      <c r="AN75" s="36"/>
      <c r="AO75" s="36"/>
      <c r="AP75" s="36"/>
      <c r="AQ75" s="36"/>
      <c r="AR75" s="36"/>
      <c r="AS75" s="36"/>
      <c r="AT75" s="36"/>
      <c r="AU75" s="36"/>
      <c r="AV75" s="36"/>
      <c r="AW75" s="36"/>
      <c r="AX75" s="36"/>
      <c r="AY75" s="36"/>
      <c r="AZ75" s="36"/>
      <c r="BA75" s="36"/>
      <c r="BB75" s="36"/>
      <c r="BC75" s="36"/>
      <c r="BD75" s="36"/>
      <c r="BE75" s="36"/>
      <c r="BF75" s="36"/>
      <c r="BG75" s="36"/>
      <c r="BH75" s="36"/>
      <c r="BI75" s="36"/>
      <c r="BJ75" s="36"/>
      <c r="BK75" s="36"/>
      <c r="BL75" s="36"/>
      <c r="BM75" s="36"/>
      <c r="BN75" s="36"/>
      <c r="BO75" s="36"/>
      <c r="BP75" s="36"/>
      <c r="BQ75" s="36"/>
      <c r="BR75" s="36"/>
      <c r="BS75" s="36"/>
      <c r="BT75" s="36"/>
      <c r="BU75" s="36"/>
      <c r="BV75" s="36"/>
      <c r="BW75" s="36"/>
      <c r="BX75" s="36"/>
      <c r="BY75" s="36"/>
      <c r="BZ75" s="36"/>
      <c r="CA75" s="36"/>
      <c r="CB75" s="36"/>
    </row>
    <row r="76" spans="1:80" ht="11" customHeight="1">
      <c r="B76" s="186" t="s">
        <v>17</v>
      </c>
      <c r="D76" s="187"/>
      <c r="E76" s="187"/>
      <c r="F76" s="36">
        <f>F68</f>
        <v>1.3519548645505837</v>
      </c>
      <c r="G76" s="36">
        <f t="shared" ref="G76:Q76" si="32">G68</f>
        <v>1.4660543157837225</v>
      </c>
      <c r="H76" s="36">
        <f t="shared" si="32"/>
        <v>1.5191938606582889</v>
      </c>
      <c r="I76" s="36">
        <f t="shared" si="32"/>
        <v>1.6449785183724526</v>
      </c>
      <c r="J76" s="36">
        <f t="shared" si="32"/>
        <v>1.768535274203811</v>
      </c>
      <c r="K76" s="36">
        <f t="shared" si="32"/>
        <v>1.9643163055530712</v>
      </c>
      <c r="L76" s="36">
        <f t="shared" si="32"/>
        <v>2.3455191537180853</v>
      </c>
      <c r="M76" s="36">
        <f t="shared" si="32"/>
        <v>2.7577139816589011</v>
      </c>
      <c r="N76" s="36">
        <f t="shared" si="32"/>
        <v>3.0570935261789045</v>
      </c>
      <c r="O76" s="36">
        <f t="shared" si="32"/>
        <v>3.266469530226908</v>
      </c>
      <c r="P76" s="36">
        <f t="shared" si="32"/>
        <v>3.4444478185688183</v>
      </c>
      <c r="Q76" s="36">
        <f t="shared" si="32"/>
        <v>3.5795420333282122</v>
      </c>
      <c r="R76" s="36">
        <f>(5.2% * Q92) / (1 + 'LTBO economic variables'!$H$34)</f>
        <v>4.0888373161810732</v>
      </c>
      <c r="S76" s="36">
        <f>(5.2% * R92) / (1 + 'LTBO economic variables'!$H$34)</f>
        <v>4.2078688540014939</v>
      </c>
      <c r="T76" s="36">
        <f>(5.2% * S92) / (1 + 'LTBO economic variables'!$H$34)</f>
        <v>4.3429789426970364</v>
      </c>
      <c r="U76" s="36">
        <f>(5.2% * T92) / (1 + 'LTBO economic variables'!$H$34)</f>
        <v>4.4942760058909617</v>
      </c>
      <c r="V76" s="36">
        <f>(5.2% * U92) / (1 + 'LTBO economic variables'!$H$34)</f>
        <v>4.6618691983471718</v>
      </c>
      <c r="W76" s="36">
        <f>(5.2% * V92) / (1 + 'LTBO economic variables'!$H$34)</f>
        <v>4.8458684109005716</v>
      </c>
      <c r="X76" s="36">
        <f>(5.2% * W92) / (1 + 'LTBO economic variables'!$H$34)</f>
        <v>5.0463842754206629</v>
      </c>
      <c r="Y76" s="36">
        <f>(5.2% * X92) / (1 + 'LTBO economic variables'!$H$34)</f>
        <v>5.2635281698086134</v>
      </c>
      <c r="Z76" s="36">
        <f>(5.2% * Y92) / (1 + 'LTBO economic variables'!$H$34)</f>
        <v>5.4974122230280313</v>
      </c>
      <c r="AA76" s="36">
        <f>(5.2% * Z92) / (1 + 'LTBO economic variables'!$H$34)</f>
        <v>5.7481493201696514</v>
      </c>
      <c r="AB76" s="36">
        <f>(5.2% * AA92) / (1 + 'LTBO economic variables'!$H$34)</f>
        <v>6.0158531075501829</v>
      </c>
      <c r="AC76" s="36">
        <f>(5.2% * AB92) / (1 + 'LTBO economic variables'!$H$34)</f>
        <v>6.2955460388014863</v>
      </c>
      <c r="AD76" s="36">
        <f>(5.2% * AC92) / (1 + 'LTBO economic variables'!$H$34)</f>
        <v>6.5924009202049243</v>
      </c>
      <c r="AE76" s="36">
        <f>(5.2% * AD92) / (1 + 'LTBO economic variables'!$H$34)</f>
        <v>6.9014415221022682</v>
      </c>
      <c r="AF76" s="36"/>
      <c r="AG76" s="36"/>
      <c r="AH76" s="36"/>
      <c r="AI76" s="36"/>
      <c r="AJ76" s="36"/>
      <c r="AK76" s="36"/>
      <c r="AL76" s="36"/>
      <c r="AM76" s="36"/>
      <c r="AN76" s="36"/>
      <c r="AO76" s="36"/>
      <c r="AP76" s="36"/>
      <c r="AQ76" s="36"/>
      <c r="AR76" s="36"/>
      <c r="AS76" s="36"/>
      <c r="AT76" s="36"/>
      <c r="AU76" s="36"/>
      <c r="AV76" s="36"/>
      <c r="AW76" s="36"/>
      <c r="AX76" s="36"/>
      <c r="AY76" s="36"/>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36"/>
      <c r="BZ76" s="36"/>
      <c r="CA76" s="36"/>
      <c r="CB76" s="36"/>
    </row>
    <row r="77" spans="1:80" ht="11" customHeight="1">
      <c r="E77" s="5"/>
      <c r="F77" s="37"/>
      <c r="G77" s="37"/>
      <c r="H77" s="37"/>
      <c r="I77" s="37"/>
      <c r="J77" s="37"/>
      <c r="K77" s="37"/>
      <c r="L77" s="37"/>
      <c r="M77" s="37"/>
      <c r="N77" s="37"/>
      <c r="O77" s="37"/>
      <c r="P77" s="37"/>
      <c r="Q77" s="37"/>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c r="CB77" s="28"/>
    </row>
    <row r="78" spans="1:80" ht="11" customHeight="1">
      <c r="A78" s="205" t="s">
        <v>207</v>
      </c>
      <c r="B78" s="206"/>
      <c r="C78" s="206"/>
      <c r="D78" s="206"/>
      <c r="E78" s="187"/>
      <c r="F78" s="36">
        <f t="shared" ref="F78:Q78" si="33">100 * F34/F$52</f>
        <v>-8.9135200720773771</v>
      </c>
      <c r="G78" s="36">
        <f t="shared" si="33"/>
        <v>-8.5031830019527774</v>
      </c>
      <c r="H78" s="36">
        <f t="shared" si="33"/>
        <v>-6.3264070146147313</v>
      </c>
      <c r="I78" s="36">
        <f t="shared" si="33"/>
        <v>-5.6025244795971689</v>
      </c>
      <c r="J78" s="36">
        <f t="shared" si="33"/>
        <v>-4.5934412584710609</v>
      </c>
      <c r="K78" s="36">
        <f t="shared" si="33"/>
        <v>-4.0880296880854976</v>
      </c>
      <c r="L78" s="36">
        <f t="shared" si="33"/>
        <v>-4.4254767551678569</v>
      </c>
      <c r="M78" s="36">
        <f t="shared" si="33"/>
        <v>-4.2394576240749764</v>
      </c>
      <c r="N78" s="36">
        <f t="shared" si="33"/>
        <v>-4.2412567244563633</v>
      </c>
      <c r="O78" s="36">
        <f t="shared" si="33"/>
        <v>-4.5749659655501773</v>
      </c>
      <c r="P78" s="36">
        <f t="shared" si="33"/>
        <v>-4.7959074981255734</v>
      </c>
      <c r="Q78" s="36">
        <f t="shared" si="33"/>
        <v>-4.9582328359040666</v>
      </c>
      <c r="R78" s="28">
        <f>R55 - R70</f>
        <v>-5.8849828213044546</v>
      </c>
      <c r="S78" s="28">
        <f t="shared" ref="S78:AE78" si="34">S55 - S70</f>
        <v>-6.3040143591248707</v>
      </c>
      <c r="T78" s="28">
        <f t="shared" si="34"/>
        <v>-6.7391244478204158</v>
      </c>
      <c r="U78" s="28">
        <f t="shared" si="34"/>
        <v>-7.190421511014339</v>
      </c>
      <c r="V78" s="28">
        <f t="shared" si="34"/>
        <v>-7.6580147034705526</v>
      </c>
      <c r="W78" s="28">
        <f t="shared" si="34"/>
        <v>-8.1420139160239522</v>
      </c>
      <c r="X78" s="28">
        <f t="shared" si="34"/>
        <v>-8.6425297805440415</v>
      </c>
      <c r="Y78" s="28">
        <f t="shared" si="34"/>
        <v>-9.1596736749319945</v>
      </c>
      <c r="Z78" s="28">
        <f t="shared" si="34"/>
        <v>-9.6935577281514114</v>
      </c>
      <c r="AA78" s="28">
        <f t="shared" si="34"/>
        <v>-10.244294825293032</v>
      </c>
      <c r="AB78" s="28">
        <f t="shared" si="34"/>
        <v>-10.711998612673561</v>
      </c>
      <c r="AC78" s="28">
        <f t="shared" si="34"/>
        <v>-11.291691543924866</v>
      </c>
      <c r="AD78" s="28">
        <f t="shared" si="34"/>
        <v>-11.788546425328303</v>
      </c>
      <c r="AE78" s="28">
        <f t="shared" si="34"/>
        <v>-12.297587027225646</v>
      </c>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c r="CB78" s="28"/>
    </row>
    <row r="79" spans="1:80" ht="11" customHeight="1">
      <c r="F79" s="28"/>
      <c r="G79" s="28"/>
      <c r="H79" s="28"/>
      <c r="I79" s="28"/>
      <c r="J79" s="28"/>
      <c r="K79" s="28"/>
      <c r="L79" s="28"/>
      <c r="M79" s="28"/>
      <c r="N79" s="28"/>
      <c r="O79" s="28"/>
      <c r="P79" s="28"/>
      <c r="Q79" s="28"/>
    </row>
    <row r="80" spans="1:80" ht="11" customHeight="1">
      <c r="A80" s="186" t="s">
        <v>208</v>
      </c>
      <c r="E80" s="187"/>
      <c r="F80" s="36"/>
      <c r="G80" s="36"/>
      <c r="H80" s="36"/>
      <c r="I80" s="36"/>
      <c r="J80" s="36"/>
      <c r="K80" s="36"/>
      <c r="L80" s="36"/>
      <c r="M80" s="36"/>
      <c r="N80" s="36"/>
      <c r="O80" s="36"/>
      <c r="P80" s="36"/>
      <c r="Q80" s="36"/>
      <c r="R80" s="186" t="s">
        <v>218</v>
      </c>
    </row>
    <row r="81" spans="1:80" ht="11" customHeight="1">
      <c r="B81" s="190" t="s">
        <v>23</v>
      </c>
      <c r="C81" s="190"/>
      <c r="D81" s="190"/>
      <c r="E81" s="187"/>
      <c r="F81" s="36">
        <f t="shared" ref="F81:Q81" si="35">100 * F37/F$52</f>
        <v>0</v>
      </c>
      <c r="G81" s="36">
        <f t="shared" si="35"/>
        <v>0</v>
      </c>
      <c r="H81" s="36">
        <f t="shared" si="35"/>
        <v>0</v>
      </c>
      <c r="I81" s="36">
        <f t="shared" si="35"/>
        <v>0.68870596730670253</v>
      </c>
      <c r="J81" s="36">
        <f t="shared" si="35"/>
        <v>0.65654450933020758</v>
      </c>
      <c r="K81" s="36">
        <f t="shared" si="35"/>
        <v>0.61460767790883708</v>
      </c>
      <c r="L81" s="36">
        <f t="shared" si="35"/>
        <v>0.58317259905035834</v>
      </c>
      <c r="M81" s="36">
        <f t="shared" si="35"/>
        <v>0.55644284605951666</v>
      </c>
      <c r="N81" s="36">
        <f t="shared" si="35"/>
        <v>0.53201054241182866</v>
      </c>
      <c r="O81" s="36">
        <f t="shared" si="35"/>
        <v>0.50885057964373104</v>
      </c>
      <c r="P81" s="36">
        <f t="shared" si="35"/>
        <v>0.48758455013899632</v>
      </c>
      <c r="Q81" s="36">
        <f t="shared" si="35"/>
        <v>0.46766239744190624</v>
      </c>
    </row>
    <row r="82" spans="1:80" ht="11" customHeight="1">
      <c r="B82" s="190" t="s">
        <v>24</v>
      </c>
      <c r="C82" s="190"/>
      <c r="D82" s="190"/>
      <c r="E82" s="189"/>
      <c r="F82" s="36">
        <f t="shared" ref="F82:Q82" si="36">100 * F38/F$52</f>
        <v>0</v>
      </c>
      <c r="G82" s="36">
        <f t="shared" si="36"/>
        <v>0</v>
      </c>
      <c r="H82" s="36">
        <f t="shared" si="36"/>
        <v>0</v>
      </c>
      <c r="I82" s="36">
        <f t="shared" si="36"/>
        <v>6.8181890763363544E-3</v>
      </c>
      <c r="J82" s="36">
        <f t="shared" si="36"/>
        <v>1.8448900712178831E-2</v>
      </c>
      <c r="K82" s="36">
        <f t="shared" si="36"/>
        <v>3.4049265356149577E-2</v>
      </c>
      <c r="L82" s="36">
        <f t="shared" si="36"/>
        <v>6.5373648353545172E-2</v>
      </c>
      <c r="M82" s="36">
        <f t="shared" si="36"/>
        <v>0.10021535657531896</v>
      </c>
      <c r="N82" s="36">
        <f t="shared" si="36"/>
        <v>0.13023618078241564</v>
      </c>
      <c r="O82" s="36">
        <f t="shared" si="36"/>
        <v>0.15804899003734285</v>
      </c>
      <c r="P82" s="36">
        <f t="shared" si="36"/>
        <v>0.18450199377259621</v>
      </c>
      <c r="Q82" s="36">
        <f t="shared" si="36"/>
        <v>0.20969981901295076</v>
      </c>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c r="BM82" s="28"/>
      <c r="BN82" s="28"/>
      <c r="BO82" s="28"/>
      <c r="BP82" s="28"/>
      <c r="BQ82" s="28"/>
      <c r="BR82" s="28"/>
      <c r="BS82" s="28"/>
      <c r="BT82" s="28"/>
      <c r="BU82" s="28"/>
      <c r="BV82" s="28"/>
      <c r="BW82" s="28"/>
      <c r="BX82" s="28"/>
      <c r="BY82" s="28"/>
      <c r="BZ82" s="28"/>
      <c r="CA82" s="28"/>
      <c r="CB82" s="28"/>
    </row>
    <row r="83" spans="1:80" ht="11" customHeight="1">
      <c r="E83" s="5"/>
      <c r="F83" s="37" t="s">
        <v>27</v>
      </c>
      <c r="G83" s="37" t="s">
        <v>27</v>
      </c>
      <c r="H83" s="37" t="s">
        <v>27</v>
      </c>
      <c r="I83" s="37" t="s">
        <v>27</v>
      </c>
      <c r="J83" s="37" t="s">
        <v>27</v>
      </c>
      <c r="K83" s="37" t="s">
        <v>27</v>
      </c>
      <c r="L83" s="37" t="s">
        <v>27</v>
      </c>
      <c r="M83" s="37" t="s">
        <v>27</v>
      </c>
      <c r="N83" s="37" t="s">
        <v>27</v>
      </c>
      <c r="O83" s="37" t="s">
        <v>27</v>
      </c>
      <c r="P83" s="37" t="s">
        <v>27</v>
      </c>
      <c r="Q83" s="37" t="s">
        <v>27</v>
      </c>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c r="BM83" s="28"/>
      <c r="BN83" s="28"/>
      <c r="BO83" s="28"/>
      <c r="BP83" s="28"/>
      <c r="BQ83" s="28"/>
      <c r="BR83" s="28"/>
      <c r="BS83" s="28"/>
      <c r="BT83" s="28"/>
      <c r="BU83" s="28"/>
      <c r="BV83" s="28"/>
      <c r="BW83" s="28"/>
      <c r="BX83" s="28"/>
      <c r="BY83" s="28"/>
      <c r="BZ83" s="28"/>
      <c r="CA83" s="28"/>
      <c r="CB83" s="28"/>
    </row>
    <row r="84" spans="1:80" ht="11" customHeight="1">
      <c r="C84" s="186" t="s">
        <v>28</v>
      </c>
      <c r="F84" s="36">
        <f t="shared" ref="F84:Q84" si="37">100 * F40/F$52</f>
        <v>0</v>
      </c>
      <c r="G84" s="36">
        <f t="shared" si="37"/>
        <v>0</v>
      </c>
      <c r="H84" s="36">
        <f t="shared" si="37"/>
        <v>0</v>
      </c>
      <c r="I84" s="36">
        <f t="shared" si="37"/>
        <v>0.69552415638303888</v>
      </c>
      <c r="J84" s="36">
        <f t="shared" si="37"/>
        <v>0.67499341004238644</v>
      </c>
      <c r="K84" s="36">
        <f t="shared" si="37"/>
        <v>0.64865694326498657</v>
      </c>
      <c r="L84" s="36">
        <f t="shared" si="37"/>
        <v>0.64854624740390343</v>
      </c>
      <c r="M84" s="36">
        <f t="shared" si="37"/>
        <v>0.65665820263483576</v>
      </c>
      <c r="N84" s="36">
        <f t="shared" si="37"/>
        <v>0.66224672319424427</v>
      </c>
      <c r="O84" s="36">
        <f t="shared" si="37"/>
        <v>0.66689956968107378</v>
      </c>
      <c r="P84" s="36">
        <f t="shared" si="37"/>
        <v>0.6720865439115925</v>
      </c>
      <c r="Q84" s="36">
        <f t="shared" si="37"/>
        <v>0.67736221645485695</v>
      </c>
    </row>
    <row r="85" spans="1:80" ht="11" customHeight="1">
      <c r="F85" s="36"/>
      <c r="G85" s="36"/>
      <c r="H85" s="36"/>
      <c r="I85" s="36"/>
      <c r="J85" s="36"/>
      <c r="K85" s="36"/>
      <c r="L85" s="36"/>
      <c r="M85" s="36"/>
      <c r="N85" s="36"/>
      <c r="O85" s="36"/>
      <c r="P85" s="36"/>
      <c r="Q85" s="36"/>
    </row>
    <row r="86" spans="1:80" ht="11" customHeight="1">
      <c r="A86" s="186" t="s">
        <v>210</v>
      </c>
      <c r="F86" s="36">
        <f t="shared" ref="F86:Q86" si="38">100 * F42/F$52</f>
        <v>-8.9135200720773771</v>
      </c>
      <c r="G86" s="36">
        <f t="shared" si="38"/>
        <v>-8.5031830019527774</v>
      </c>
      <c r="H86" s="36">
        <f t="shared" si="38"/>
        <v>-6.3264070146147313</v>
      </c>
      <c r="I86" s="36">
        <f t="shared" si="38"/>
        <v>-4.9070003232141302</v>
      </c>
      <c r="J86" s="36">
        <f t="shared" si="38"/>
        <v>-3.9184478484286736</v>
      </c>
      <c r="K86" s="36">
        <f t="shared" si="38"/>
        <v>-3.4393727448205107</v>
      </c>
      <c r="L86" s="36">
        <f t="shared" si="38"/>
        <v>-3.7769305077639532</v>
      </c>
      <c r="M86" s="36">
        <f t="shared" si="38"/>
        <v>-3.5827994214401406</v>
      </c>
      <c r="N86" s="36">
        <f t="shared" si="38"/>
        <v>-3.5790100012621187</v>
      </c>
      <c r="O86" s="36">
        <f t="shared" si="38"/>
        <v>-3.9080663958691035</v>
      </c>
      <c r="P86" s="36">
        <f t="shared" si="38"/>
        <v>-4.123820954213981</v>
      </c>
      <c r="Q86" s="36">
        <f t="shared" si="38"/>
        <v>-4.2808706194492094</v>
      </c>
      <c r="R86" s="28">
        <f>R78</f>
        <v>-5.8849828213044546</v>
      </c>
      <c r="S86" s="28">
        <f t="shared" ref="S86:AE86" si="39">S78</f>
        <v>-6.3040143591248707</v>
      </c>
      <c r="T86" s="28">
        <f t="shared" si="39"/>
        <v>-6.7391244478204158</v>
      </c>
      <c r="U86" s="28">
        <f t="shared" si="39"/>
        <v>-7.190421511014339</v>
      </c>
      <c r="V86" s="28">
        <f t="shared" si="39"/>
        <v>-7.6580147034705526</v>
      </c>
      <c r="W86" s="28">
        <f t="shared" si="39"/>
        <v>-8.1420139160239522</v>
      </c>
      <c r="X86" s="28">
        <f t="shared" si="39"/>
        <v>-8.6425297805440415</v>
      </c>
      <c r="Y86" s="28">
        <f t="shared" si="39"/>
        <v>-9.1596736749319945</v>
      </c>
      <c r="Z86" s="28">
        <f t="shared" si="39"/>
        <v>-9.6935577281514114</v>
      </c>
      <c r="AA86" s="28">
        <f t="shared" si="39"/>
        <v>-10.244294825293032</v>
      </c>
      <c r="AB86" s="28">
        <f t="shared" si="39"/>
        <v>-10.711998612673561</v>
      </c>
      <c r="AC86" s="28">
        <f t="shared" si="39"/>
        <v>-11.291691543924866</v>
      </c>
      <c r="AD86" s="28">
        <f t="shared" si="39"/>
        <v>-11.788546425328303</v>
      </c>
      <c r="AE86" s="28">
        <f t="shared" si="39"/>
        <v>-12.297587027225646</v>
      </c>
    </row>
    <row r="87" spans="1:80" ht="11" customHeight="1">
      <c r="A87" s="186" t="s">
        <v>205</v>
      </c>
      <c r="F87" s="36">
        <f t="shared" ref="F87:Q87" si="40">100 * F43/F$52</f>
        <v>-7.5615652075267938</v>
      </c>
      <c r="G87" s="36">
        <f t="shared" si="40"/>
        <v>-7.0371286861690567</v>
      </c>
      <c r="H87" s="36">
        <f t="shared" si="40"/>
        <v>-4.8084660288410666</v>
      </c>
      <c r="I87" s="36">
        <f t="shared" si="40"/>
        <v>-3.2876469468403298</v>
      </c>
      <c r="J87" s="36">
        <f t="shared" si="40"/>
        <v>-2.2239357786224567</v>
      </c>
      <c r="K87" s="36">
        <f t="shared" si="40"/>
        <v>-1.6183054085688593</v>
      </c>
      <c r="L87" s="36">
        <f t="shared" si="40"/>
        <v>-1.7147990603674512</v>
      </c>
      <c r="M87" s="36">
        <f t="shared" si="40"/>
        <v>-1.267495381664588</v>
      </c>
      <c r="N87" s="36">
        <f t="shared" si="40"/>
        <v>-1.1083267572761168</v>
      </c>
      <c r="O87" s="36">
        <f t="shared" si="40"/>
        <v>-1.3671207430521641</v>
      </c>
      <c r="P87" s="36">
        <f t="shared" si="40"/>
        <v>-1.544563299036054</v>
      </c>
      <c r="Q87" s="36">
        <f t="shared" si="40"/>
        <v>-1.707808085974226</v>
      </c>
      <c r="R87" s="28">
        <f>R86 + R76</f>
        <v>-1.7961455051233814</v>
      </c>
      <c r="S87" s="28">
        <f t="shared" ref="S87:AE87" si="41">S86 + S76</f>
        <v>-2.0961455051233768</v>
      </c>
      <c r="T87" s="28">
        <f t="shared" si="41"/>
        <v>-2.3961455051233793</v>
      </c>
      <c r="U87" s="28">
        <f t="shared" si="41"/>
        <v>-2.6961455051233774</v>
      </c>
      <c r="V87" s="28">
        <f t="shared" si="41"/>
        <v>-2.9961455051233807</v>
      </c>
      <c r="W87" s="28">
        <f t="shared" si="41"/>
        <v>-3.2961455051233806</v>
      </c>
      <c r="X87" s="28">
        <f t="shared" si="41"/>
        <v>-3.5961455051233786</v>
      </c>
      <c r="Y87" s="28">
        <f t="shared" si="41"/>
        <v>-3.8961455051233811</v>
      </c>
      <c r="Z87" s="28">
        <f t="shared" si="41"/>
        <v>-4.19614550512338</v>
      </c>
      <c r="AA87" s="28">
        <f t="shared" si="41"/>
        <v>-4.4961455051233807</v>
      </c>
      <c r="AB87" s="28">
        <f t="shared" si="41"/>
        <v>-4.6961455051233782</v>
      </c>
      <c r="AC87" s="28">
        <f t="shared" si="41"/>
        <v>-4.9961455051233798</v>
      </c>
      <c r="AD87" s="28">
        <f t="shared" si="41"/>
        <v>-5.1961455051233782</v>
      </c>
      <c r="AE87" s="28">
        <f t="shared" si="41"/>
        <v>-5.3961455051233775</v>
      </c>
    </row>
    <row r="88" spans="1:80" ht="11" customHeight="1">
      <c r="A88" s="186" t="s">
        <v>206</v>
      </c>
      <c r="F88" s="36">
        <f t="shared" ref="F88:Q88" si="42">100 * F44/F$52</f>
        <v>1.3519548645505837</v>
      </c>
      <c r="G88" s="36">
        <f t="shared" si="42"/>
        <v>1.4660543157837225</v>
      </c>
      <c r="H88" s="36">
        <f t="shared" si="42"/>
        <v>1.5179409857736643</v>
      </c>
      <c r="I88" s="36">
        <f t="shared" si="42"/>
        <v>1.6193533763737999</v>
      </c>
      <c r="J88" s="36">
        <f t="shared" si="42"/>
        <v>1.6945120698062173</v>
      </c>
      <c r="K88" s="36">
        <f t="shared" si="42"/>
        <v>1.8210673362516514</v>
      </c>
      <c r="L88" s="36">
        <f t="shared" si="42"/>
        <v>2.0621314473965024</v>
      </c>
      <c r="M88" s="36">
        <f t="shared" si="42"/>
        <v>2.3153040397755529</v>
      </c>
      <c r="N88" s="36">
        <f t="shared" si="42"/>
        <v>2.4706832439860014</v>
      </c>
      <c r="O88" s="36">
        <f t="shared" si="42"/>
        <v>2.540945652816939</v>
      </c>
      <c r="P88" s="36">
        <f t="shared" si="42"/>
        <v>2.5792576551779267</v>
      </c>
      <c r="Q88" s="36">
        <f t="shared" si="42"/>
        <v>2.5730625334749835</v>
      </c>
      <c r="R88" s="36">
        <f>R76</f>
        <v>4.0888373161810732</v>
      </c>
      <c r="S88" s="36">
        <f t="shared" ref="S88:AE88" si="43">S76</f>
        <v>4.2078688540014939</v>
      </c>
      <c r="T88" s="36">
        <f t="shared" si="43"/>
        <v>4.3429789426970364</v>
      </c>
      <c r="U88" s="36">
        <f t="shared" si="43"/>
        <v>4.4942760058909617</v>
      </c>
      <c r="V88" s="36">
        <f t="shared" si="43"/>
        <v>4.6618691983471718</v>
      </c>
      <c r="W88" s="36">
        <f t="shared" si="43"/>
        <v>4.8458684109005716</v>
      </c>
      <c r="X88" s="36">
        <f t="shared" si="43"/>
        <v>5.0463842754206629</v>
      </c>
      <c r="Y88" s="36">
        <f t="shared" si="43"/>
        <v>5.2635281698086134</v>
      </c>
      <c r="Z88" s="36">
        <f t="shared" si="43"/>
        <v>5.4974122230280313</v>
      </c>
      <c r="AA88" s="36">
        <f t="shared" si="43"/>
        <v>5.7481493201696514</v>
      </c>
      <c r="AB88" s="36">
        <f t="shared" si="43"/>
        <v>6.0158531075501829</v>
      </c>
      <c r="AC88" s="36">
        <f t="shared" si="43"/>
        <v>6.2955460388014863</v>
      </c>
      <c r="AD88" s="36">
        <f t="shared" si="43"/>
        <v>6.5924009202049243</v>
      </c>
      <c r="AE88" s="36">
        <f t="shared" si="43"/>
        <v>6.9014415221022682</v>
      </c>
    </row>
    <row r="89" spans="1:80" ht="11" customHeight="1">
      <c r="F89" s="36"/>
      <c r="G89" s="36"/>
      <c r="H89" s="36"/>
      <c r="I89" s="36"/>
      <c r="J89" s="36"/>
      <c r="K89" s="36"/>
      <c r="L89" s="36"/>
      <c r="M89" s="36"/>
      <c r="N89" s="36"/>
      <c r="O89" s="36"/>
      <c r="P89" s="36"/>
      <c r="Q89" s="36"/>
    </row>
    <row r="90" spans="1:80" ht="11" customHeight="1">
      <c r="A90" s="21" t="s">
        <v>211</v>
      </c>
      <c r="B90" s="21"/>
      <c r="C90" s="21"/>
      <c r="D90" s="21"/>
      <c r="F90" s="36">
        <f t="shared" ref="F90:Q90" si="44">100 * F46/F$52</f>
        <v>0</v>
      </c>
      <c r="G90" s="36">
        <f t="shared" si="44"/>
        <v>-0.91678907900203943</v>
      </c>
      <c r="H90" s="36">
        <f t="shared" si="44"/>
        <v>9.9587889211685432E-2</v>
      </c>
      <c r="I90" s="36">
        <f t="shared" si="44"/>
        <v>0.67961472481182983</v>
      </c>
      <c r="J90" s="36">
        <f t="shared" si="44"/>
        <v>0.64573845313449807</v>
      </c>
      <c r="K90" s="36">
        <f t="shared" si="44"/>
        <v>0.60663338668461342</v>
      </c>
      <c r="L90" s="36">
        <f t="shared" si="44"/>
        <v>0.5160334474427184</v>
      </c>
      <c r="M90" s="36">
        <f t="shared" si="44"/>
        <v>0.493130764309134</v>
      </c>
      <c r="N90" s="36">
        <f t="shared" si="44"/>
        <v>0.44654734371426902</v>
      </c>
      <c r="O90" s="36">
        <f t="shared" si="44"/>
        <v>0.40258807056383683</v>
      </c>
      <c r="P90" s="36">
        <f t="shared" si="44"/>
        <v>0.36705594077218573</v>
      </c>
      <c r="Q90" s="36">
        <f t="shared" si="44"/>
        <v>0.34302042031114094</v>
      </c>
    </row>
    <row r="91" spans="1:80" ht="11" customHeight="1">
      <c r="F91" s="36"/>
      <c r="G91" s="36"/>
      <c r="H91" s="36"/>
      <c r="I91" s="36"/>
      <c r="J91" s="36"/>
      <c r="K91" s="36"/>
      <c r="L91" s="36"/>
      <c r="M91" s="36"/>
      <c r="N91" s="36"/>
      <c r="O91" s="36"/>
      <c r="P91" s="36"/>
      <c r="Q91" s="36"/>
    </row>
    <row r="92" spans="1:80" ht="11" customHeight="1">
      <c r="A92" s="186" t="s">
        <v>209</v>
      </c>
      <c r="F92" s="36">
        <f t="shared" ref="F92:Q92" si="45">100 * F48/F$52</f>
        <v>62.148695464920984</v>
      </c>
      <c r="G92" s="36">
        <f t="shared" si="45"/>
        <v>67.333966818129113</v>
      </c>
      <c r="H92" s="36">
        <f t="shared" si="45"/>
        <v>71.316614491912404</v>
      </c>
      <c r="I92" s="36">
        <f t="shared" si="45"/>
        <v>74.619777435645915</v>
      </c>
      <c r="J92" s="36">
        <f t="shared" si="45"/>
        <v>75.699340472513029</v>
      </c>
      <c r="K92" s="36">
        <f t="shared" si="45"/>
        <v>74.910045363979833</v>
      </c>
      <c r="L92" s="36">
        <f t="shared" si="45"/>
        <v>75.371616923762815</v>
      </c>
      <c r="M92" s="36">
        <f t="shared" si="45"/>
        <v>75.992884276976397</v>
      </c>
      <c r="N92" s="36">
        <f t="shared" si="45"/>
        <v>76.681744534611454</v>
      </c>
      <c r="O92" s="36">
        <f t="shared" si="45"/>
        <v>77.654220136461646</v>
      </c>
      <c r="P92" s="36">
        <f t="shared" si="45"/>
        <v>78.899749570616819</v>
      </c>
      <c r="Q92" s="36">
        <f t="shared" si="45"/>
        <v>80.299886169716771</v>
      </c>
      <c r="R92" s="36">
        <f>Q92 / (1 + 2.5% +  'LTBO economic variables'!$H$34) - R86</f>
        <v>82.637523546425456</v>
      </c>
      <c r="S92" s="36">
        <f>R92 / (1 + 2.5% +  'LTBO economic variables'!$H$34) - S86</f>
        <v>85.290924477711599</v>
      </c>
      <c r="T92" s="36">
        <f>S92 / (1 + 2.5% +  'LTBO economic variables'!$H$34) - T86</f>
        <v>88.262218274167097</v>
      </c>
      <c r="U92" s="36">
        <f>T92 / (1 + 2.5% +  'LTBO economic variables'!$H$34) - U86</f>
        <v>91.553548605113718</v>
      </c>
      <c r="V92" s="36">
        <f>U92 / (1 + 2.5% +  'LTBO economic variables'!$H$34) - V86</f>
        <v>95.167073595429386</v>
      </c>
      <c r="W92" s="36">
        <f>V92 / (1 + 2.5% +  'LTBO economic variables'!$H$34) - W86</f>
        <v>99.104965923027336</v>
      </c>
      <c r="X92" s="36">
        <f>W92 / (1 + 2.5% +  'LTBO economic variables'!$H$34) - X86</f>
        <v>103.36941291699262</v>
      </c>
      <c r="Y92" s="36">
        <f>X92 / (1 + 2.5% +  'LTBO economic variables'!$H$34) - Y86</f>
        <v>107.9626166563804</v>
      </c>
      <c r="Z92" s="36">
        <f>Y92 / (1 + 2.5% +  'LTBO economic variables'!$H$34) - Z86</f>
        <v>112.88679406968046</v>
      </c>
      <c r="AA92" s="36">
        <f>Z92 / (1 + 2.5% +  'LTBO economic variables'!$H$34) - AA86</f>
        <v>118.14417703495243</v>
      </c>
      <c r="AB92" s="36">
        <f>AA92 / (1 + 2.5% +  'LTBO economic variables'!$H$34) - AB86</f>
        <v>123.63701248063626</v>
      </c>
      <c r="AC92" s="36">
        <f>AB92 / (1 + 2.5% +  'LTBO economic variables'!$H$34) - AC86</f>
        <v>129.46688815000741</v>
      </c>
      <c r="AD92" s="36">
        <f>AC92 / (1 + 2.5% +  'LTBO economic variables'!$H$34) - AD86</f>
        <v>135.53607683011739</v>
      </c>
      <c r="AE92" s="36">
        <f>AD92 / (1 + 2.5% +  'LTBO economic variables'!$H$34) - AE86</f>
        <v>141.84619229722745</v>
      </c>
      <c r="AF92" s="36"/>
      <c r="AG92" s="36"/>
      <c r="AH92" s="36"/>
      <c r="AI92" s="36"/>
      <c r="AJ92" s="36"/>
      <c r="AK92" s="36"/>
      <c r="AL92" s="36"/>
      <c r="AM92" s="36"/>
      <c r="AN92" s="36"/>
      <c r="AO92" s="36"/>
      <c r="AP92" s="36"/>
      <c r="AQ92" s="36"/>
      <c r="AR92" s="36"/>
      <c r="AS92" s="36"/>
      <c r="AT92" s="36"/>
      <c r="AU92" s="36"/>
      <c r="AV92" s="36"/>
      <c r="AW92" s="36"/>
      <c r="AX92" s="36"/>
      <c r="AY92" s="36"/>
      <c r="AZ92" s="36"/>
      <c r="BA92" s="36"/>
      <c r="BB92" s="36"/>
      <c r="BC92" s="36"/>
      <c r="BD92" s="36"/>
      <c r="BE92" s="36"/>
      <c r="BF92" s="36"/>
      <c r="BG92" s="36"/>
      <c r="BH92" s="36"/>
      <c r="BI92" s="36"/>
      <c r="BJ92" s="36"/>
      <c r="BK92" s="36"/>
      <c r="BL92" s="36"/>
      <c r="BM92" s="36"/>
      <c r="BN92" s="36"/>
      <c r="BO92" s="36"/>
      <c r="BP92" s="36"/>
      <c r="BQ92" s="36"/>
      <c r="BR92" s="36"/>
      <c r="BS92" s="36"/>
      <c r="BT92" s="36"/>
      <c r="BU92" s="36"/>
      <c r="BV92" s="36"/>
      <c r="BW92" s="36"/>
      <c r="BX92" s="36"/>
      <c r="BY92" s="36"/>
      <c r="BZ92" s="36"/>
      <c r="CA92" s="36"/>
      <c r="CB92" s="36"/>
    </row>
  </sheetData>
  <mergeCells count="17">
    <mergeCell ref="A57:D57"/>
    <mergeCell ref="A4:D4"/>
    <mergeCell ref="C5:D5"/>
    <mergeCell ref="A10:D10"/>
    <mergeCell ref="B21:D21"/>
    <mergeCell ref="B22:D22"/>
    <mergeCell ref="B25:D25"/>
    <mergeCell ref="C32:D32"/>
    <mergeCell ref="A34:D34"/>
    <mergeCell ref="A52:D52"/>
    <mergeCell ref="A54:D54"/>
    <mergeCell ref="C55:D55"/>
    <mergeCell ref="B66:D66"/>
    <mergeCell ref="B67:D67"/>
    <mergeCell ref="B68:D68"/>
    <mergeCell ref="C70:D70"/>
    <mergeCell ref="A78:D78"/>
  </mergeCells>
  <pageMargins left="0.5" right="0.5" top="0.5" bottom="0.5" header="0" footer="0"/>
  <pageSetup scale="97" orientation="portrait"/>
  <ignoredErrors>
    <ignoredError sqref="F8:Q8 F30 F24" emptyCellReference="1"/>
  </ignoredErrors>
  <legacy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zoomScale="125" zoomScaleNormal="125" zoomScalePageLayoutView="125" workbookViewId="0">
      <selection activeCell="A6" sqref="A6"/>
    </sheetView>
  </sheetViews>
  <sheetFormatPr baseColWidth="10" defaultRowHeight="15" x14ac:dyDescent="0"/>
  <cols>
    <col min="1" max="1" width="32" bestFit="1" customWidth="1"/>
    <col min="2" max="26" width="8.33203125" customWidth="1"/>
  </cols>
  <sheetData>
    <row r="1" spans="1:26">
      <c r="B1">
        <v>2011</v>
      </c>
      <c r="C1">
        <v>2012</v>
      </c>
      <c r="D1">
        <v>2013</v>
      </c>
      <c r="E1">
        <v>2014</v>
      </c>
      <c r="F1">
        <v>2015</v>
      </c>
      <c r="G1">
        <v>2016</v>
      </c>
      <c r="H1">
        <v>2017</v>
      </c>
      <c r="I1">
        <v>2018</v>
      </c>
      <c r="J1">
        <v>2019</v>
      </c>
      <c r="K1">
        <v>2020</v>
      </c>
      <c r="L1">
        <v>2021</v>
      </c>
      <c r="M1">
        <v>2022</v>
      </c>
      <c r="N1">
        <v>2023</v>
      </c>
      <c r="O1">
        <v>2024</v>
      </c>
      <c r="P1">
        <v>2025</v>
      </c>
      <c r="Q1">
        <v>2026</v>
      </c>
      <c r="R1">
        <v>2027</v>
      </c>
      <c r="S1">
        <v>2028</v>
      </c>
      <c r="T1">
        <v>2029</v>
      </c>
      <c r="U1">
        <v>2030</v>
      </c>
      <c r="V1">
        <v>2031</v>
      </c>
      <c r="W1">
        <v>2032</v>
      </c>
      <c r="X1">
        <v>2033</v>
      </c>
      <c r="Y1">
        <v>2034</v>
      </c>
      <c r="Z1">
        <v>2035</v>
      </c>
    </row>
    <row r="2" spans="1:26">
      <c r="A2" t="s">
        <v>228</v>
      </c>
      <c r="B2" s="155">
        <v>69</v>
      </c>
      <c r="C2" s="155">
        <v>73</v>
      </c>
      <c r="D2" s="155">
        <v>75</v>
      </c>
      <c r="E2" s="155">
        <v>75</v>
      </c>
      <c r="F2" s="155">
        <v>74</v>
      </c>
      <c r="G2" s="155">
        <v>75</v>
      </c>
      <c r="H2" s="155">
        <v>75</v>
      </c>
      <c r="I2" s="155">
        <v>75</v>
      </c>
      <c r="J2" s="155">
        <v>75</v>
      </c>
      <c r="K2" s="155">
        <v>75</v>
      </c>
      <c r="L2" s="155">
        <v>76</v>
      </c>
      <c r="M2" s="155">
        <v>76</v>
      </c>
      <c r="N2" s="155">
        <v>76</v>
      </c>
      <c r="O2" s="155">
        <v>76</v>
      </c>
      <c r="P2" s="155">
        <v>77</v>
      </c>
      <c r="Q2" s="155">
        <v>78</v>
      </c>
      <c r="R2" s="155">
        <v>78</v>
      </c>
      <c r="S2" s="155">
        <v>79</v>
      </c>
      <c r="T2" s="155">
        <v>80</v>
      </c>
      <c r="U2" s="155">
        <v>80</v>
      </c>
      <c r="V2" s="155">
        <v>81</v>
      </c>
      <c r="W2" s="155">
        <v>82</v>
      </c>
      <c r="X2" s="155">
        <v>83</v>
      </c>
      <c r="Y2" s="155">
        <v>83</v>
      </c>
      <c r="Z2" s="155">
        <v>84</v>
      </c>
    </row>
    <row r="3" spans="1:26">
      <c r="A3" t="s">
        <v>229</v>
      </c>
      <c r="B3" s="155">
        <v>69</v>
      </c>
      <c r="C3" s="155">
        <v>74</v>
      </c>
      <c r="D3" s="155">
        <v>77</v>
      </c>
      <c r="E3" s="155">
        <v>80</v>
      </c>
      <c r="F3" s="155">
        <v>82</v>
      </c>
      <c r="G3" s="155">
        <v>85</v>
      </c>
      <c r="H3" s="155">
        <v>87</v>
      </c>
      <c r="I3" s="155">
        <v>90</v>
      </c>
      <c r="J3" s="155">
        <v>94</v>
      </c>
      <c r="K3" s="155">
        <v>97</v>
      </c>
      <c r="L3" s="155">
        <v>101</v>
      </c>
      <c r="M3" s="155">
        <v>105</v>
      </c>
      <c r="N3" s="155">
        <v>109</v>
      </c>
      <c r="O3" s="155">
        <v>114</v>
      </c>
      <c r="P3" s="155">
        <v>119</v>
      </c>
      <c r="Q3" s="155">
        <v>125</v>
      </c>
      <c r="R3" s="155">
        <v>131</v>
      </c>
      <c r="S3" s="155">
        <v>137</v>
      </c>
      <c r="T3" s="155">
        <v>143</v>
      </c>
      <c r="U3" s="155">
        <v>150</v>
      </c>
      <c r="V3" s="155">
        <v>157</v>
      </c>
      <c r="W3" s="155">
        <v>164</v>
      </c>
      <c r="X3" s="155">
        <v>172</v>
      </c>
      <c r="Y3" s="155">
        <v>179</v>
      </c>
      <c r="Z3" s="155">
        <v>187</v>
      </c>
    </row>
    <row r="4" spans="1:26">
      <c r="A4" t="s">
        <v>230</v>
      </c>
      <c r="B4" s="155">
        <f>'new extended'!G80</f>
        <v>67.333966818129113</v>
      </c>
      <c r="C4" s="155">
        <f>'new extended'!H80</f>
        <v>71.20349778804345</v>
      </c>
      <c r="D4" s="155">
        <f>'new extended'!I80</f>
        <v>72.758034721886162</v>
      </c>
      <c r="E4" s="155">
        <f>'new extended'!J80</f>
        <v>71.56780802922097</v>
      </c>
      <c r="F4" s="155">
        <f>'new extended'!K80</f>
        <v>68.731577161049259</v>
      </c>
      <c r="G4" s="155">
        <f>'new extended'!L80</f>
        <v>67.189516500967486</v>
      </c>
      <c r="H4" s="155">
        <f>'new extended'!M80</f>
        <v>65.753955732775381</v>
      </c>
      <c r="I4" s="155">
        <f>'new extended'!N80</f>
        <v>64.319206741717878</v>
      </c>
      <c r="J4" s="155">
        <f>'new extended'!O80</f>
        <v>63.103154625829831</v>
      </c>
      <c r="K4" s="155">
        <f>'new extended'!P80</f>
        <v>62.042813881088819</v>
      </c>
      <c r="L4" s="155">
        <f>'new extended'!Q80</f>
        <v>61.020414268344865</v>
      </c>
      <c r="M4" s="155">
        <f>'new extended'!R80</f>
        <v>60.439443531465614</v>
      </c>
      <c r="N4" s="155">
        <f>'new extended'!S80</f>
        <v>59.88998940507809</v>
      </c>
      <c r="O4" s="155">
        <f>'new extended'!T80</f>
        <v>59.470975794245845</v>
      </c>
      <c r="P4" s="155">
        <f>'new extended'!U80</f>
        <v>59.181983594064214</v>
      </c>
      <c r="Q4" s="155">
        <f>'new extended'!V80</f>
        <v>58.822580703939188</v>
      </c>
      <c r="R4" s="155">
        <f>'new extended'!W80</f>
        <v>58.590973186250679</v>
      </c>
      <c r="S4" s="155">
        <f>'new extended'!X80</f>
        <v>58.486693350866076</v>
      </c>
      <c r="T4" s="155">
        <f>'new extended'!Y80</f>
        <v>58.309259943564271</v>
      </c>
      <c r="U4" s="155">
        <f>'new extended'!Z80</f>
        <v>58.256829298980563</v>
      </c>
      <c r="V4" s="155">
        <f>'new extended'!AA80</f>
        <v>58.228883419348726</v>
      </c>
      <c r="W4" s="155">
        <f>'new extended'!AB80</f>
        <v>58.224215820064437</v>
      </c>
      <c r="X4" s="155">
        <f>'new extended'!AC80</f>
        <v>58.34160114055156</v>
      </c>
      <c r="Y4" s="155">
        <f>'new extended'!AD80</f>
        <v>58.480469269908937</v>
      </c>
      <c r="Z4" s="155">
        <f>'new extended'!AE80</f>
        <v>58.639561006672352</v>
      </c>
    </row>
    <row r="5" spans="1:26">
      <c r="A5" t="s">
        <v>231</v>
      </c>
      <c r="B5" s="155">
        <f>'new alternative'!G92</f>
        <v>67.333966818129113</v>
      </c>
      <c r="C5" s="155">
        <f>'new alternative'!H92</f>
        <v>71.316614491912404</v>
      </c>
      <c r="D5" s="155">
        <f>'new alternative'!I92</f>
        <v>74.619777435645915</v>
      </c>
      <c r="E5" s="155">
        <f>'new alternative'!J92</f>
        <v>75.699340472513029</v>
      </c>
      <c r="F5" s="155">
        <f>'new alternative'!K92</f>
        <v>74.910045363979833</v>
      </c>
      <c r="G5" s="155">
        <f>'new alternative'!L92</f>
        <v>75.371616923762815</v>
      </c>
      <c r="H5" s="155">
        <f>'new alternative'!M92</f>
        <v>75.992884276976397</v>
      </c>
      <c r="I5" s="155">
        <f>'new alternative'!N92</f>
        <v>76.681744534611454</v>
      </c>
      <c r="J5" s="155">
        <f>'new alternative'!O92</f>
        <v>77.654220136461646</v>
      </c>
      <c r="K5" s="155">
        <f>'new alternative'!P92</f>
        <v>78.899749570616819</v>
      </c>
      <c r="L5" s="155">
        <f>'new alternative'!Q92</f>
        <v>80.299886169716771</v>
      </c>
      <c r="M5" s="155">
        <f>'new alternative'!R92</f>
        <v>82.637523546425456</v>
      </c>
      <c r="N5" s="155">
        <f>'new alternative'!S92</f>
        <v>85.290924477711599</v>
      </c>
      <c r="O5" s="155">
        <f>'new alternative'!T92</f>
        <v>88.262218274167097</v>
      </c>
      <c r="P5" s="155">
        <f>'new alternative'!U92</f>
        <v>91.553548605113718</v>
      </c>
      <c r="Q5" s="155">
        <f>'new alternative'!V92</f>
        <v>95.167073595429386</v>
      </c>
      <c r="R5" s="155">
        <f>'new alternative'!W92</f>
        <v>99.104965923027336</v>
      </c>
      <c r="S5" s="155">
        <f>'new alternative'!X92</f>
        <v>103.36941291699262</v>
      </c>
      <c r="T5" s="155">
        <f>'new alternative'!Y92</f>
        <v>107.9626166563804</v>
      </c>
      <c r="U5" s="155">
        <f>'new alternative'!Z92</f>
        <v>112.88679406968046</v>
      </c>
      <c r="V5" s="155">
        <f>'new alternative'!AA92</f>
        <v>118.14417703495243</v>
      </c>
      <c r="W5" s="155">
        <f>'new alternative'!AB92</f>
        <v>123.63701248063626</v>
      </c>
      <c r="X5" s="155">
        <f>'new alternative'!AC92</f>
        <v>129.46688815000741</v>
      </c>
      <c r="Y5" s="155">
        <f>'new alternative'!AD92</f>
        <v>135.53607683011739</v>
      </c>
      <c r="Z5" s="155">
        <f>'new alternative'!AE92</f>
        <v>141.84619229722745</v>
      </c>
    </row>
    <row r="6" spans="1:26">
      <c r="A6" t="s">
        <v>224</v>
      </c>
      <c r="B6" s="155">
        <f>'realistic (no tax cuts)'!G90</f>
        <v>67.333966818129113</v>
      </c>
      <c r="C6" s="155">
        <f>'realistic (no tax cuts)'!H90</f>
        <v>71.220909058016034</v>
      </c>
      <c r="D6" s="155">
        <f>'realistic (no tax cuts)'!I90</f>
        <v>73.140923719270631</v>
      </c>
      <c r="E6" s="155">
        <f>'realistic (no tax cuts)'!J90</f>
        <v>71.800293833117635</v>
      </c>
      <c r="F6" s="155">
        <f>'realistic (no tax cuts)'!K90</f>
        <v>68.725736002882002</v>
      </c>
      <c r="G6" s="155">
        <f>'realistic (no tax cuts)'!L90</f>
        <v>66.932629218602159</v>
      </c>
      <c r="H6" s="155">
        <f>'realistic (no tax cuts)'!M90</f>
        <v>65.280457863594805</v>
      </c>
      <c r="I6" s="155">
        <f>'realistic (no tax cuts)'!N90</f>
        <v>63.682073929073155</v>
      </c>
      <c r="J6" s="155">
        <f>'realistic (no tax cuts)'!O90</f>
        <v>62.371932737111486</v>
      </c>
      <c r="K6" s="155">
        <f>'realistic (no tax cuts)'!P90</f>
        <v>61.294491780537662</v>
      </c>
      <c r="L6" s="155">
        <f>'realistic (no tax cuts)'!Q90</f>
        <v>60.331099709971966</v>
      </c>
      <c r="M6" s="155">
        <f>'realistic (no tax cuts)'!R90</f>
        <v>60.119886416468958</v>
      </c>
      <c r="N6" s="155">
        <f>'realistic (no tax cuts)'!S90</f>
        <v>60.046701109179068</v>
      </c>
      <c r="O6" s="155">
        <f>'realistic (no tax cuts)'!T90</f>
        <v>60.111217401280896</v>
      </c>
      <c r="P6" s="155">
        <f>'realistic (no tax cuts)'!U90</f>
        <v>60.313096860874353</v>
      </c>
      <c r="Q6" s="155">
        <f>'realistic (no tax cuts)'!V90</f>
        <v>60.651988852672311</v>
      </c>
      <c r="R6" s="155">
        <f>'realistic (no tax cuts)'!W90</f>
        <v>61.127530378021049</v>
      </c>
      <c r="S6" s="155">
        <f>'realistic (no tax cuts)'!X90</f>
        <v>61.739345913233613</v>
      </c>
      <c r="T6" s="155">
        <f>'realistic (no tax cuts)'!Y90</f>
        <v>62.487047246219909</v>
      </c>
      <c r="U6" s="155">
        <f>'realistic (no tax cuts)'!Z90</f>
        <v>63.3702333113972</v>
      </c>
      <c r="V6" s="155">
        <f>'realistic (no tax cuts)'!AA90</f>
        <v>64.38849002286463</v>
      </c>
      <c r="W6" s="155">
        <f>'realistic (no tax cuts)'!AB90</f>
        <v>65.441390105825221</v>
      </c>
      <c r="X6" s="155">
        <f>'realistic (no tax cuts)'!AC90</f>
        <v>66.6278185892034</v>
      </c>
      <c r="Y6" s="155">
        <f>'realistic (no tax cuts)'!AD90</f>
        <v>67.847316760277266</v>
      </c>
      <c r="Z6" s="155">
        <f>'realistic (no tax cuts)'!AE90</f>
        <v>69.098737833311873</v>
      </c>
    </row>
    <row r="7" spans="1:26">
      <c r="A7" t="s">
        <v>226</v>
      </c>
      <c r="B7" s="155">
        <f>'realistic (tax cuts)'!G90</f>
        <v>67.333966818129113</v>
      </c>
      <c r="C7" s="155">
        <f>'realistic (tax cuts)'!H90</f>
        <v>71.235880038760001</v>
      </c>
      <c r="D7" s="155">
        <f>'realistic (tax cuts)'!I90</f>
        <v>74.06054502268762</v>
      </c>
      <c r="E7" s="155">
        <f>'realistic (tax cuts)'!J90</f>
        <v>74.482556296367804</v>
      </c>
      <c r="F7" s="155">
        <f>'realistic (tax cuts)'!K90</f>
        <v>73.187575773235011</v>
      </c>
      <c r="G7" s="155">
        <f>'realistic (tax cuts)'!L90</f>
        <v>73.222183783105677</v>
      </c>
      <c r="H7" s="155">
        <f>'realistic (tax cuts)'!M90</f>
        <v>73.457934741483371</v>
      </c>
      <c r="I7" s="155">
        <f>'realistic (tax cuts)'!N90</f>
        <v>73.79200785607793</v>
      </c>
      <c r="J7" s="155">
        <f>'realistic (tax cuts)'!O90</f>
        <v>74.437261239608148</v>
      </c>
      <c r="K7" s="155">
        <f>'realistic (tax cuts)'!P90</f>
        <v>75.361535613584152</v>
      </c>
      <c r="L7" s="155">
        <f>'realistic (tax cuts)'!Q90</f>
        <v>76.438648823172556</v>
      </c>
      <c r="M7" s="155">
        <f>'realistic (tax cuts)'!R90</f>
        <v>78.29942635836295</v>
      </c>
      <c r="N7" s="155">
        <f>'realistic (tax cuts)'!S90</f>
        <v>80.327578161516101</v>
      </c>
      <c r="O7" s="155">
        <f>'realistic (tax cuts)'!T90</f>
        <v>82.523096124596918</v>
      </c>
      <c r="P7" s="155">
        <f>'realistic (tax cuts)'!U90</f>
        <v>84.885963183439188</v>
      </c>
      <c r="Q7" s="155">
        <f>'realistic (tax cuts)'!V90</f>
        <v>87.416153187648789</v>
      </c>
      <c r="R7" s="155">
        <f>'realistic (tax cuts)'!W90</f>
        <v>90.113630769083628</v>
      </c>
      <c r="S7" s="155">
        <f>'realistic (tax cuts)'!X90</f>
        <v>92.978351208896711</v>
      </c>
      <c r="T7" s="155">
        <f>'realistic (tax cuts)'!Y90</f>
        <v>96.010260303128234</v>
      </c>
      <c r="U7" s="155">
        <f>'realistic (tax cuts)'!Z90</f>
        <v>99.209294226832597</v>
      </c>
      <c r="V7" s="155">
        <f>'realistic (tax cuts)'!AA90</f>
        <v>102.57537939672608</v>
      </c>
      <c r="W7" s="155">
        <f>'realistic (tax cuts)'!AB90</f>
        <v>106.00843233234069</v>
      </c>
      <c r="X7" s="155">
        <f>'realistic (tax cuts)'!AC90</f>
        <v>109.60768517863488</v>
      </c>
      <c r="Y7" s="155">
        <f>'realistic (tax cuts)'!AD90</f>
        <v>113.27302969088211</v>
      </c>
      <c r="Z7" s="155">
        <f>'realistic (tax cuts)'!AE90</f>
        <v>117.00367293382601</v>
      </c>
    </row>
    <row r="8" spans="1:26">
      <c r="B8" s="155"/>
      <c r="C8" s="155"/>
      <c r="D8" s="155"/>
      <c r="E8" s="155"/>
      <c r="F8" s="155"/>
      <c r="G8" s="155"/>
      <c r="H8" s="155"/>
      <c r="I8" s="155"/>
      <c r="J8" s="155"/>
      <c r="K8" s="155"/>
      <c r="L8" s="155"/>
      <c r="M8" s="155"/>
      <c r="N8" s="155"/>
      <c r="O8" s="155"/>
      <c r="P8" s="155"/>
      <c r="Q8" s="155"/>
      <c r="R8" s="155"/>
      <c r="S8" s="155"/>
      <c r="T8" s="155"/>
      <c r="U8" s="155"/>
      <c r="V8" s="155"/>
      <c r="W8" s="155"/>
      <c r="X8" s="155"/>
      <c r="Y8" s="155"/>
      <c r="Z8" s="155"/>
    </row>
    <row r="9" spans="1:26">
      <c r="B9" s="155"/>
      <c r="C9" s="155"/>
      <c r="D9" s="155"/>
      <c r="E9" s="155"/>
      <c r="F9" s="155"/>
      <c r="G9" s="155"/>
      <c r="H9" s="155"/>
      <c r="I9" s="155"/>
      <c r="J9" s="155"/>
      <c r="K9" s="155"/>
      <c r="L9" s="155"/>
      <c r="M9" s="155"/>
      <c r="N9" s="155"/>
      <c r="O9" s="155"/>
      <c r="P9" s="155"/>
      <c r="Q9" s="155"/>
      <c r="R9" s="155"/>
      <c r="S9" s="155"/>
      <c r="T9" s="155"/>
      <c r="U9" s="155"/>
      <c r="V9" s="155"/>
      <c r="W9" s="155"/>
      <c r="X9" s="155"/>
      <c r="Y9" s="155"/>
      <c r="Z9" s="155"/>
    </row>
    <row r="10" spans="1:26">
      <c r="B10" s="155"/>
      <c r="C10" s="155"/>
      <c r="D10" s="155"/>
      <c r="E10" s="155"/>
      <c r="F10" s="155"/>
      <c r="G10" s="155"/>
      <c r="H10" s="155"/>
      <c r="I10" s="155"/>
      <c r="J10" s="155"/>
      <c r="K10" s="155"/>
      <c r="L10" s="155"/>
      <c r="M10" s="155"/>
      <c r="N10" s="155"/>
      <c r="O10" s="155"/>
      <c r="P10" s="155"/>
      <c r="Q10" s="155"/>
      <c r="R10" s="155"/>
      <c r="S10" s="155"/>
      <c r="T10" s="155"/>
      <c r="U10" s="155"/>
      <c r="V10" s="155"/>
      <c r="W10" s="155"/>
      <c r="X10" s="155"/>
      <c r="Y10" s="155"/>
      <c r="Z10" s="155"/>
    </row>
    <row r="11" spans="1:26">
      <c r="B11" s="155"/>
      <c r="C11" s="155"/>
      <c r="D11" s="155"/>
      <c r="E11" s="155"/>
      <c r="F11" s="155"/>
      <c r="G11" s="155"/>
      <c r="H11" s="155"/>
      <c r="I11" s="155"/>
      <c r="J11" s="155"/>
      <c r="K11" s="155"/>
      <c r="L11" s="155"/>
      <c r="M11" s="155"/>
      <c r="N11" s="155"/>
      <c r="O11" s="155"/>
      <c r="P11" s="155"/>
      <c r="Q11" s="155"/>
      <c r="R11" s="155"/>
      <c r="S11" s="155"/>
      <c r="T11" s="155"/>
      <c r="U11" s="155"/>
      <c r="V11" s="155"/>
      <c r="W11" s="155"/>
      <c r="X11" s="155"/>
      <c r="Y11" s="155"/>
      <c r="Z11" s="155"/>
    </row>
    <row r="12" spans="1:26">
      <c r="B12" s="155"/>
      <c r="C12" s="155"/>
      <c r="D12" s="155"/>
      <c r="E12" s="155"/>
      <c r="F12" s="155"/>
      <c r="G12" s="155"/>
      <c r="H12" s="155"/>
      <c r="I12" s="155"/>
      <c r="J12" s="155"/>
      <c r="K12" s="155"/>
      <c r="L12" s="155"/>
      <c r="M12" s="155"/>
      <c r="N12" s="155"/>
      <c r="O12" s="155"/>
      <c r="P12" s="155"/>
      <c r="Q12" s="155"/>
      <c r="R12" s="155"/>
      <c r="S12" s="155"/>
      <c r="T12" s="155"/>
      <c r="U12" s="155"/>
      <c r="V12" s="155"/>
      <c r="W12" s="155"/>
      <c r="X12" s="155"/>
      <c r="Y12" s="155"/>
      <c r="Z12" s="155"/>
    </row>
    <row r="13" spans="1:26">
      <c r="B13" s="155"/>
      <c r="C13" s="155"/>
      <c r="D13" s="155"/>
      <c r="E13" s="155"/>
      <c r="F13" s="155"/>
      <c r="G13" s="155"/>
      <c r="H13" s="155"/>
      <c r="I13" s="155"/>
      <c r="J13" s="155"/>
      <c r="K13" s="155"/>
      <c r="L13" s="155"/>
      <c r="M13" s="155"/>
      <c r="N13" s="155"/>
      <c r="O13" s="155"/>
      <c r="P13" s="155"/>
      <c r="Q13" s="155"/>
      <c r="R13" s="155"/>
      <c r="S13" s="155"/>
      <c r="T13" s="155"/>
      <c r="U13" s="155"/>
      <c r="V13" s="155"/>
      <c r="W13" s="155"/>
      <c r="X13" s="155"/>
      <c r="Y13" s="155"/>
      <c r="Z13" s="155"/>
    </row>
    <row r="14" spans="1:26">
      <c r="B14" s="155"/>
      <c r="C14" s="155"/>
      <c r="D14" s="155"/>
      <c r="E14" s="155"/>
      <c r="F14" s="155"/>
      <c r="G14" s="155"/>
      <c r="H14" s="155"/>
      <c r="I14" s="155"/>
      <c r="J14" s="155"/>
      <c r="K14" s="155"/>
      <c r="L14" s="155"/>
      <c r="M14" s="155"/>
      <c r="N14" s="155"/>
      <c r="O14" s="155"/>
      <c r="P14" s="155"/>
      <c r="Q14" s="155"/>
      <c r="R14" s="155"/>
      <c r="S14" s="155"/>
      <c r="T14" s="155"/>
      <c r="U14" s="155"/>
      <c r="V14" s="155"/>
      <c r="W14" s="155"/>
      <c r="X14" s="155"/>
      <c r="Y14" s="155"/>
      <c r="Z14" s="155"/>
    </row>
    <row r="15" spans="1:26">
      <c r="B15" s="155"/>
      <c r="C15" s="155"/>
      <c r="D15" s="155"/>
      <c r="E15" s="155"/>
      <c r="F15" s="155"/>
      <c r="G15" s="155"/>
      <c r="H15" s="155"/>
      <c r="I15" s="155"/>
      <c r="J15" s="155"/>
      <c r="K15" s="155"/>
      <c r="L15" s="155"/>
      <c r="M15" s="155"/>
      <c r="N15" s="155"/>
      <c r="O15" s="155"/>
      <c r="P15" s="155"/>
      <c r="Q15" s="155"/>
      <c r="R15" s="155"/>
      <c r="S15" s="155"/>
      <c r="T15" s="155"/>
      <c r="U15" s="155"/>
      <c r="V15" s="155"/>
      <c r="W15" s="155"/>
      <c r="X15" s="155"/>
      <c r="Y15" s="155"/>
      <c r="Z15" s="155"/>
    </row>
    <row r="16" spans="1:26">
      <c r="B16" s="155"/>
      <c r="C16" s="155"/>
      <c r="D16" s="155"/>
      <c r="E16" s="155"/>
      <c r="F16" s="155"/>
      <c r="G16" s="155"/>
      <c r="H16" s="155"/>
      <c r="I16" s="155"/>
      <c r="J16" s="155"/>
      <c r="K16" s="155"/>
      <c r="L16" s="155"/>
      <c r="M16" s="155"/>
      <c r="N16" s="155"/>
      <c r="O16" s="155"/>
      <c r="P16" s="155"/>
      <c r="Q16" s="155"/>
      <c r="R16" s="155"/>
      <c r="S16" s="155"/>
      <c r="T16" s="155"/>
      <c r="U16" s="155"/>
      <c r="V16" s="155"/>
      <c r="W16" s="155"/>
      <c r="X16" s="155"/>
      <c r="Y16" s="155"/>
      <c r="Z16" s="155"/>
    </row>
    <row r="17" spans="2:26">
      <c r="B17" s="155"/>
      <c r="C17" s="155"/>
      <c r="D17" s="155"/>
      <c r="E17" s="155"/>
      <c r="F17" s="155"/>
      <c r="G17" s="155"/>
      <c r="H17" s="155"/>
      <c r="I17" s="155"/>
      <c r="J17" s="155"/>
      <c r="K17" s="155"/>
      <c r="L17" s="155"/>
      <c r="M17" s="155"/>
      <c r="N17" s="155"/>
      <c r="O17" s="155"/>
      <c r="P17" s="155"/>
      <c r="Q17" s="155"/>
      <c r="R17" s="155"/>
      <c r="S17" s="155"/>
      <c r="T17" s="155"/>
      <c r="U17" s="155"/>
      <c r="V17" s="155"/>
      <c r="W17" s="155"/>
      <c r="X17" s="155"/>
      <c r="Y17" s="155"/>
      <c r="Z17" s="155"/>
    </row>
    <row r="18" spans="2:26">
      <c r="B18" s="155"/>
      <c r="C18" s="155"/>
      <c r="D18" s="155"/>
      <c r="E18" s="155"/>
      <c r="F18" s="155"/>
      <c r="G18" s="155"/>
      <c r="H18" s="155"/>
      <c r="I18" s="155"/>
      <c r="J18" s="155"/>
      <c r="K18" s="155"/>
      <c r="L18" s="155"/>
      <c r="M18" s="155"/>
      <c r="N18" s="155"/>
      <c r="O18" s="155"/>
      <c r="P18" s="155"/>
      <c r="Q18" s="155"/>
      <c r="R18" s="155"/>
      <c r="S18" s="155"/>
      <c r="T18" s="155"/>
      <c r="U18" s="155"/>
      <c r="V18" s="155"/>
      <c r="W18" s="155"/>
      <c r="X18" s="155"/>
      <c r="Y18" s="155"/>
      <c r="Z18" s="155"/>
    </row>
    <row r="19" spans="2:26">
      <c r="B19" s="155"/>
      <c r="C19" s="155"/>
      <c r="D19" s="155"/>
      <c r="E19" s="155"/>
      <c r="F19" s="155"/>
      <c r="G19" s="155"/>
      <c r="H19" s="155"/>
      <c r="I19" s="155"/>
      <c r="J19" s="155"/>
      <c r="K19" s="155"/>
      <c r="L19" s="155"/>
      <c r="M19" s="155"/>
      <c r="N19" s="155"/>
      <c r="O19" s="155"/>
      <c r="P19" s="155"/>
      <c r="Q19" s="155"/>
      <c r="R19" s="155"/>
      <c r="S19" s="155"/>
      <c r="T19" s="155"/>
      <c r="U19" s="155"/>
      <c r="V19" s="155"/>
      <c r="W19" s="155"/>
      <c r="X19" s="155"/>
      <c r="Y19" s="155"/>
      <c r="Z19" s="155"/>
    </row>
    <row r="20" spans="2:26">
      <c r="B20" s="155"/>
      <c r="C20" s="155"/>
      <c r="D20" s="155"/>
      <c r="E20" s="155"/>
      <c r="F20" s="155"/>
      <c r="G20" s="155"/>
      <c r="H20" s="155"/>
      <c r="I20" s="155"/>
      <c r="J20" s="155"/>
      <c r="K20" s="155"/>
      <c r="L20" s="155"/>
      <c r="M20" s="155"/>
      <c r="N20" s="155"/>
      <c r="O20" s="155"/>
      <c r="P20" s="155"/>
      <c r="Q20" s="155"/>
      <c r="R20" s="155"/>
      <c r="S20" s="155"/>
      <c r="T20" s="155"/>
      <c r="U20" s="155"/>
      <c r="V20" s="155"/>
      <c r="W20" s="155"/>
      <c r="X20" s="155"/>
      <c r="Y20" s="155"/>
      <c r="Z20" s="155"/>
    </row>
    <row r="21" spans="2:26">
      <c r="B21" s="155"/>
      <c r="C21" s="155"/>
      <c r="D21" s="155"/>
      <c r="E21" s="155"/>
      <c r="F21" s="155"/>
      <c r="G21" s="155"/>
      <c r="H21" s="155"/>
      <c r="I21" s="155"/>
      <c r="J21" s="155"/>
      <c r="K21" s="155"/>
      <c r="L21" s="155"/>
      <c r="M21" s="155"/>
      <c r="N21" s="155"/>
      <c r="O21" s="155"/>
      <c r="P21" s="155"/>
      <c r="Q21" s="155"/>
      <c r="R21" s="155"/>
      <c r="S21" s="155"/>
      <c r="T21" s="155"/>
      <c r="U21" s="155"/>
      <c r="V21" s="155"/>
      <c r="W21" s="155"/>
      <c r="X21" s="155"/>
      <c r="Y21" s="155"/>
      <c r="Z21" s="155"/>
    </row>
    <row r="22" spans="2:26">
      <c r="B22" s="155"/>
      <c r="C22" s="155"/>
      <c r="D22" s="155"/>
      <c r="E22" s="155"/>
      <c r="F22" s="155"/>
      <c r="G22" s="155"/>
      <c r="H22" s="155"/>
      <c r="I22" s="155"/>
      <c r="J22" s="155"/>
      <c r="K22" s="155"/>
      <c r="L22" s="155"/>
      <c r="M22" s="155"/>
      <c r="N22" s="155"/>
      <c r="O22" s="155"/>
      <c r="P22" s="155"/>
      <c r="Q22" s="155"/>
      <c r="R22" s="155"/>
      <c r="S22" s="155"/>
      <c r="T22" s="155"/>
      <c r="U22" s="155"/>
      <c r="V22" s="155"/>
      <c r="W22" s="155"/>
      <c r="X22" s="155"/>
      <c r="Y22" s="155"/>
      <c r="Z22" s="155"/>
    </row>
    <row r="23" spans="2:26">
      <c r="B23" s="155"/>
      <c r="C23" s="155"/>
      <c r="D23" s="155"/>
      <c r="E23" s="155"/>
      <c r="F23" s="155"/>
      <c r="G23" s="155"/>
      <c r="H23" s="155"/>
      <c r="I23" s="155"/>
      <c r="J23" s="155"/>
      <c r="K23" s="155"/>
      <c r="L23" s="155"/>
      <c r="M23" s="155"/>
      <c r="N23" s="155"/>
      <c r="O23" s="155"/>
      <c r="P23" s="155"/>
      <c r="Q23" s="155"/>
      <c r="R23" s="155"/>
      <c r="S23" s="155"/>
      <c r="T23" s="155"/>
      <c r="U23" s="155"/>
      <c r="V23" s="155"/>
      <c r="W23" s="155"/>
      <c r="X23" s="155"/>
      <c r="Y23" s="155"/>
      <c r="Z23" s="155"/>
    </row>
    <row r="24" spans="2:26">
      <c r="B24" s="155"/>
      <c r="C24" s="155"/>
      <c r="D24" s="155"/>
      <c r="E24" s="155"/>
      <c r="F24" s="155"/>
      <c r="G24" s="155"/>
      <c r="H24" s="155"/>
      <c r="I24" s="155"/>
      <c r="J24" s="155"/>
      <c r="K24" s="155"/>
      <c r="L24" s="155"/>
      <c r="M24" s="155"/>
      <c r="N24" s="155"/>
      <c r="O24" s="155"/>
      <c r="P24" s="155"/>
      <c r="Q24" s="155"/>
      <c r="R24" s="155"/>
      <c r="S24" s="155"/>
      <c r="T24" s="155"/>
      <c r="U24" s="155"/>
      <c r="V24" s="155"/>
      <c r="W24" s="155"/>
      <c r="X24" s="155"/>
      <c r="Y24" s="155"/>
      <c r="Z24" s="155"/>
    </row>
    <row r="25" spans="2:26">
      <c r="B25" s="155"/>
      <c r="C25" s="155"/>
      <c r="D25" s="155"/>
      <c r="E25" s="155"/>
      <c r="F25" s="155"/>
      <c r="G25" s="155"/>
      <c r="H25" s="155"/>
      <c r="I25" s="155"/>
      <c r="J25" s="155"/>
      <c r="K25" s="155"/>
      <c r="L25" s="155"/>
      <c r="M25" s="155"/>
      <c r="N25" s="155"/>
      <c r="O25" s="155"/>
      <c r="P25" s="155"/>
      <c r="Q25" s="155"/>
      <c r="R25" s="155"/>
      <c r="S25" s="155"/>
      <c r="T25" s="155"/>
      <c r="U25" s="155"/>
      <c r="V25" s="155"/>
      <c r="W25" s="155"/>
      <c r="X25" s="155"/>
      <c r="Y25" s="155"/>
      <c r="Z25" s="155"/>
    </row>
    <row r="26" spans="2:26">
      <c r="B26" s="155"/>
      <c r="C26" s="155"/>
      <c r="D26" s="155"/>
      <c r="E26" s="155"/>
      <c r="F26" s="155"/>
      <c r="G26" s="155"/>
      <c r="H26" s="155"/>
      <c r="I26" s="155"/>
      <c r="J26" s="155"/>
      <c r="K26" s="155"/>
      <c r="L26" s="155"/>
      <c r="M26" s="155"/>
      <c r="N26" s="155"/>
      <c r="O26" s="155"/>
      <c r="P26" s="155"/>
      <c r="Q26" s="155"/>
      <c r="R26" s="155"/>
      <c r="S26" s="155"/>
      <c r="T26" s="155"/>
      <c r="U26" s="155"/>
      <c r="V26" s="155"/>
      <c r="W26" s="155"/>
      <c r="X26" s="155"/>
      <c r="Y26" s="155"/>
      <c r="Z26" s="155"/>
    </row>
    <row r="27" spans="2:26">
      <c r="B27" s="155"/>
      <c r="C27" s="155"/>
      <c r="D27" s="155"/>
      <c r="E27" s="155"/>
      <c r="F27" s="155"/>
      <c r="G27" s="155"/>
      <c r="H27" s="155"/>
      <c r="I27" s="155"/>
      <c r="J27" s="155"/>
      <c r="K27" s="155"/>
      <c r="L27" s="155"/>
      <c r="M27" s="155"/>
      <c r="N27" s="155"/>
      <c r="O27" s="155"/>
      <c r="P27" s="155"/>
      <c r="Q27" s="155"/>
      <c r="R27" s="155"/>
      <c r="S27" s="155"/>
      <c r="T27" s="155"/>
      <c r="U27" s="155"/>
      <c r="V27" s="155"/>
      <c r="W27" s="155"/>
      <c r="X27" s="155"/>
      <c r="Y27" s="155"/>
      <c r="Z27" s="155"/>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12</vt:i4>
      </vt:variant>
      <vt:variant>
        <vt:lpstr>Charts</vt:lpstr>
      </vt:variant>
      <vt:variant>
        <vt:i4>1</vt:i4>
      </vt:variant>
    </vt:vector>
  </HeadingPairs>
  <TitlesOfParts>
    <vt:vector size="13" baseType="lpstr">
      <vt:lpstr>CBO baseline</vt:lpstr>
      <vt:lpstr>CBO mandatory spending</vt:lpstr>
      <vt:lpstr>CBO alternatives</vt:lpstr>
      <vt:lpstr>LTBO</vt:lpstr>
      <vt:lpstr>LTBO extended baseline</vt:lpstr>
      <vt:lpstr>LTBO alternative scenario</vt:lpstr>
      <vt:lpstr>LTBO economic variables</vt:lpstr>
      <vt:lpstr>new extended</vt:lpstr>
      <vt:lpstr>realistic (no tax cuts)</vt:lpstr>
      <vt:lpstr>realistic (tax cuts)</vt:lpstr>
      <vt:lpstr>new alternative</vt:lpstr>
      <vt:lpstr>summary</vt:lpstr>
      <vt:lpstr>Chart1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Kwak</dc:creator>
  <cp:lastModifiedBy>James Kwak</cp:lastModifiedBy>
  <dcterms:created xsi:type="dcterms:W3CDTF">2011-09-20T19:06:50Z</dcterms:created>
  <dcterms:modified xsi:type="dcterms:W3CDTF">2011-10-03T01:02:21Z</dcterms:modified>
</cp:coreProperties>
</file>